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https://copasluxembourg.sharepoint.com/sites/finance/Shared Documents/305. AssurDependance/ValeurMonetair/NegocVM/Dossiers 2025/Recensements CNS 2024/Validation des templates/Templates site CNS 2ème partie/"/>
    </mc:Choice>
  </mc:AlternateContent>
  <xr:revisionPtr revIDLastSave="0" documentId="8_{19451CB0-DE16-4FBA-BC59-BE4D9855F158}" xr6:coauthVersionLast="47" xr6:coauthVersionMax="47" xr10:uidLastSave="{00000000-0000-0000-0000-000000000000}"/>
  <bookViews>
    <workbookView xWindow="40920" yWindow="-120" windowWidth="29040" windowHeight="15720" tabRatio="792" xr2:uid="{00000000-000D-0000-FFFF-FFFF00000000}"/>
  </bookViews>
  <sheets>
    <sheet name="F1" sheetId="3" r:id="rId1"/>
    <sheet name="F2 SAS" sheetId="53" r:id="rId2"/>
    <sheet name="F2 FHL" sheetId="61" r:id="rId3"/>
    <sheet name="F2 ETAT-COMMUNAL" sheetId="62" r:id="rId4"/>
    <sheet name="F2 TOTAL" sheetId="63" r:id="rId5"/>
    <sheet name="F2.1 RECLA. INTERNE SAS" sheetId="68" r:id="rId6"/>
    <sheet name="F2.1 RECLA. INTERNE FHL" sheetId="69" r:id="rId7"/>
    <sheet name="F2.2 RECLA. EXTERNE" sheetId="70" r:id="rId8"/>
    <sheet name="F2.3 PRERETRAITE" sheetId="71" r:id="rId9"/>
    <sheet name="F2.4 ABSENCES" sheetId="73" r:id="rId10"/>
    <sheet name="F3 CHARGES" sheetId="74" r:id="rId11"/>
    <sheet name="F3 PRODUITS" sheetId="75" r:id="rId12"/>
    <sheet name="F4" sheetId="72" r:id="rId13"/>
    <sheet name="F5" sheetId="76" r:id="rId14"/>
    <sheet name="F6" sheetId="66" r:id="rId15"/>
    <sheet name="F7" sheetId="67" r:id="rId16"/>
  </sheets>
  <externalReferences>
    <externalReference r:id="rId17"/>
    <externalReference r:id="rId18"/>
    <externalReference r:id="rId19"/>
    <externalReference r:id="rId20"/>
  </externalReferences>
  <definedNames>
    <definedName name="\X" localSheetId="3">#REF!</definedName>
    <definedName name="\X" localSheetId="2">#REF!</definedName>
    <definedName name="\X" localSheetId="4">#REF!</definedName>
    <definedName name="\X" localSheetId="6">#REF!</definedName>
    <definedName name="\X" localSheetId="5">#REF!</definedName>
    <definedName name="\X" localSheetId="7">#REF!</definedName>
    <definedName name="\X" localSheetId="8">#REF!</definedName>
    <definedName name="\X" localSheetId="9">#REF!</definedName>
    <definedName name="\X" localSheetId="10">#REF!</definedName>
    <definedName name="\X" localSheetId="12">#REF!</definedName>
    <definedName name="\X" localSheetId="14">#REF!</definedName>
    <definedName name="\X" localSheetId="15">#REF!</definedName>
    <definedName name="\X">#REF!</definedName>
    <definedName name="_xlnm._FilterDatabase" localSheetId="10" hidden="1">'F3 CHARGES'!$A$10:$AB$1104</definedName>
    <definedName name="_xlnm._FilterDatabase" localSheetId="11" hidden="1">'F3 PRODUITS'!$A$10:$W$839</definedName>
    <definedName name="A3xl7" localSheetId="3">#REF!</definedName>
    <definedName name="A3xl7" localSheetId="2">#REF!</definedName>
    <definedName name="A3xl7" localSheetId="4">#REF!</definedName>
    <definedName name="A3xl7" localSheetId="6">#REF!</definedName>
    <definedName name="A3xl7" localSheetId="5">#REF!</definedName>
    <definedName name="A3xl7" localSheetId="7">#REF!</definedName>
    <definedName name="A3xl7" localSheetId="8">#REF!</definedName>
    <definedName name="A3xl7" localSheetId="9">#REF!</definedName>
    <definedName name="A3xl7" localSheetId="10">#REF!</definedName>
    <definedName name="A3xl7" localSheetId="12">#REF!</definedName>
    <definedName name="A3xl7" localSheetId="15">#REF!</definedName>
    <definedName name="A3xl7">#REF!</definedName>
    <definedName name="Base_de_donnée" localSheetId="3">#REF!</definedName>
    <definedName name="Base_de_donnée" localSheetId="2">#REF!</definedName>
    <definedName name="Base_de_donnée" localSheetId="4">#REF!</definedName>
    <definedName name="Base_de_donnée" localSheetId="6">#REF!</definedName>
    <definedName name="Base_de_donnée" localSheetId="5">#REF!</definedName>
    <definedName name="Base_de_donnée" localSheetId="7">#REF!</definedName>
    <definedName name="Base_de_donnée" localSheetId="8">#REF!</definedName>
    <definedName name="Base_de_donnée" localSheetId="9">#REF!</definedName>
    <definedName name="Base_de_donnée" localSheetId="10">#REF!</definedName>
    <definedName name="Base_de_donnée" localSheetId="12">#REF!</definedName>
    <definedName name="Base_de_donnée" localSheetId="15">#REF!</definedName>
    <definedName name="Base_de_donnée">#REF!</definedName>
    <definedName name="_xlnm.Database" localSheetId="3">#REF!</definedName>
    <definedName name="_xlnm.Database" localSheetId="2">#REF!</definedName>
    <definedName name="_xlnm.Database" localSheetId="4">#REF!</definedName>
    <definedName name="_xlnm.Database" localSheetId="6">#REF!</definedName>
    <definedName name="_xlnm.Database" localSheetId="5">#REF!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12">#REF!</definedName>
    <definedName name="_xlnm.Database" localSheetId="15">#REF!</definedName>
    <definedName name="_xlnm.Database">#REF!</definedName>
    <definedName name="_xlnm.Criteria" localSheetId="3">#REF!</definedName>
    <definedName name="_xlnm.Criteria" localSheetId="2">#REF!</definedName>
    <definedName name="_xlnm.Criteria" localSheetId="4">#REF!</definedName>
    <definedName name="_xlnm.Criteria" localSheetId="6">#REF!</definedName>
    <definedName name="_xlnm.Criteria" localSheetId="5">#REF!</definedName>
    <definedName name="_xlnm.Criteria" localSheetId="7">#REF!</definedName>
    <definedName name="_xlnm.Criteria" localSheetId="8">#REF!</definedName>
    <definedName name="_xlnm.Criteria" localSheetId="9">#REF!</definedName>
    <definedName name="_xlnm.Criteria" localSheetId="10">#REF!</definedName>
    <definedName name="_xlnm.Criteria" localSheetId="12">#REF!</definedName>
    <definedName name="_xlnm.Criteria" localSheetId="15">#REF!</definedName>
    <definedName name="_xlnm.Criteria">#REF!</definedName>
    <definedName name="d" localSheetId="3">IF(AND([1]DEPO99_3!$B1&lt;=[1]DEPO99_3!#REF!,[1]DEPO99_3!$C1&gt;[1]DEPO99_3!#REF!),[1]DEPO99_3!$G1*[1]DEPO99_3!#REF!/360,0)</definedName>
    <definedName name="d" localSheetId="2">IF(AND([1]DEPO99_3!$B1&lt;=[1]DEPO99_3!#REF!,[1]DEPO99_3!$C1&gt;[1]DEPO99_3!#REF!),[1]DEPO99_3!$G1*[1]DEPO99_3!#REF!/360,0)</definedName>
    <definedName name="d" localSheetId="4">IF(AND([1]DEPO99_3!$B1&lt;=[1]DEPO99_3!#REF!,[1]DEPO99_3!$C1&gt;[1]DEPO99_3!#REF!),[1]DEPO99_3!$G1*[1]DEPO99_3!#REF!/360,0)</definedName>
    <definedName name="d" localSheetId="6">IF(AND([1]DEPO99_3!$B1&lt;=[1]DEPO99_3!#REF!,[1]DEPO99_3!$C1&gt;[1]DEPO99_3!#REF!),[1]DEPO99_3!$G1*[1]DEPO99_3!#REF!/360,0)</definedName>
    <definedName name="d" localSheetId="5">IF(AND([1]DEPO99_3!$B1&lt;=[1]DEPO99_3!#REF!,[1]DEPO99_3!$C1&gt;[1]DEPO99_3!#REF!),[1]DEPO99_3!$G1*[1]DEPO99_3!#REF!/360,0)</definedName>
    <definedName name="d" localSheetId="7">IF(AND([1]DEPO99_3!$B1&lt;=[1]DEPO99_3!#REF!,[1]DEPO99_3!$C1&gt;[1]DEPO99_3!#REF!),[1]DEPO99_3!$G1*[1]DEPO99_3!#REF!/360,0)</definedName>
    <definedName name="d" localSheetId="8">IF(AND([1]DEPO99_3!$B1&lt;=[1]DEPO99_3!#REF!,[1]DEPO99_3!$C1&gt;[1]DEPO99_3!#REF!),[1]DEPO99_3!$G1*[1]DEPO99_3!#REF!/360,0)</definedName>
    <definedName name="d" localSheetId="9">IF(AND([1]DEPO99_3!$B1&lt;=[1]DEPO99_3!#REF!,[1]DEPO99_3!$C1&gt;[1]DEPO99_3!#REF!),[1]DEPO99_3!$G1*[1]DEPO99_3!#REF!/360,0)</definedName>
    <definedName name="d" localSheetId="10">IF(AND([1]DEPO99_3!$B1&lt;=[1]DEPO99_3!#REF!,[1]DEPO99_3!$C1&gt;[1]DEPO99_3!#REF!),[1]DEPO99_3!$G1*[1]DEPO99_3!#REF!/360,0)</definedName>
    <definedName name="d" localSheetId="12">IF(AND([1]DEPO99_3!$B1&lt;=[1]DEPO99_3!#REF!,[1]DEPO99_3!$C1&gt;[1]DEPO99_3!#REF!),[1]DEPO99_3!$G1*[1]DEPO99_3!#REF!/360,0)</definedName>
    <definedName name="d" localSheetId="13">IF(AND([1]DEPO99_3!$B1&lt;=[1]DEPO99_3!#REF!,[1]DEPO99_3!$C1&gt;[1]DEPO99_3!#REF!),[1]DEPO99_3!$G1*[1]DEPO99_3!#REF!/360,0)</definedName>
    <definedName name="d" localSheetId="14">IF(AND([1]DEPO99_3!$B1&lt;=[1]DEPO99_3!#REF!,[1]DEPO99_3!$C1&gt;[1]DEPO99_3!#REF!),[1]DEPO99_3!$G1*[1]DEPO99_3!#REF!/360,0)</definedName>
    <definedName name="d" localSheetId="15">IF(AND([1]DEPO99_3!$B1&lt;=[1]DEPO99_3!#REF!,[1]DEPO99_3!$C1&gt;[1]DEPO99_3!#REF!),[1]DEPO99_3!$G1*[1]DEPO99_3!#REF!/360,0)</definedName>
    <definedName name="d">IF(AND([1]DEPO99_3!$B1&lt;=[1]DEPO99_3!#REF!,[1]DEPO99_3!$C1&gt;[1]DEPO99_3!#REF!),[1]DEPO99_3!$G1*[1]DEPO99_3!#REF!/360,0)</definedName>
    <definedName name="data" localSheetId="3">#REF!</definedName>
    <definedName name="data" localSheetId="2">#REF!</definedName>
    <definedName name="data" localSheetId="4">#REF!</definedName>
    <definedName name="data" localSheetId="6">#REF!</definedName>
    <definedName name="data" localSheetId="5">#REF!</definedName>
    <definedName name="data" localSheetId="7">#REF!</definedName>
    <definedName name="data" localSheetId="8">#REF!</definedName>
    <definedName name="data" localSheetId="9">#REF!</definedName>
    <definedName name="data" localSheetId="10">#REF!</definedName>
    <definedName name="data" localSheetId="12">#REF!</definedName>
    <definedName name="data" localSheetId="14">#REF!</definedName>
    <definedName name="data" localSheetId="15">#REF!</definedName>
    <definedName name="data">#REF!</definedName>
    <definedName name="data_CSide">OFFSET([2]PivDterrh!$A$2,0,0,COUNTA([2]PivDterrh!$A:$A)-1,COUNTA([2]PivDterrh!$1:$1))</definedName>
    <definedName name="data_CSide_etr">OFFSET([2]PivDetr!$A$2,0,0,COUNTA([2]PivDetr!$A:$A)-1,COUNTA([2]PivDetr!$1:$1))</definedName>
    <definedName name="data_CSide_etr_tit">OFFSET([2]PivDetr!$A$1,0,0,1,COUNTA([2]PivDetr!$1:$1))</definedName>
    <definedName name="data_CSide_lux">OFFSET([2]PivDlux!$A$2,0,0,COUNTA([2]PivDlux!$A:$A)-1,COUNTA([2]PivDlux!$1:$1))</definedName>
    <definedName name="data_CSide_lux_tit">OFFSET([2]PivDlux!$A$1,0,0,1,COUNTA([2]PivDlux!$1:$1))</definedName>
    <definedName name="data_CSide_nat">OFFSET([2]PivDnath!$A$2,0,0,COUNTA([2]PivDnath!$A:$A)-1,COUNTA([2]PivDnath!$1:$1))</definedName>
    <definedName name="data_CSide_nat_tit">OFFSET([2]PivDnath!$A$1,0,0,1,COUNTA([2]PivDnath!$1:$1))</definedName>
    <definedName name="data_CSide_tit">OFFSET([2]PivDterrh!$A$1,0,0,1,COUNTA([2]PivDterrh!$1:$1))</definedName>
    <definedName name="data_tit" localSheetId="3">#REF!</definedName>
    <definedName name="data_tit" localSheetId="2">#REF!</definedName>
    <definedName name="data_tit" localSheetId="4">#REF!</definedName>
    <definedName name="data_tit" localSheetId="6">#REF!</definedName>
    <definedName name="data_tit" localSheetId="5">#REF!</definedName>
    <definedName name="data_tit" localSheetId="7">#REF!</definedName>
    <definedName name="data_tit" localSheetId="8">#REF!</definedName>
    <definedName name="data_tit" localSheetId="9">#REF!</definedName>
    <definedName name="data_tit" localSheetId="10">#REF!</definedName>
    <definedName name="data_tit" localSheetId="12">#REF!</definedName>
    <definedName name="data_tit" localSheetId="14">#REF!</definedName>
    <definedName name="data_tit" localSheetId="15">#REF!</definedName>
    <definedName name="data_tit">#REF!</definedName>
    <definedName name="_xlnm.Extract" localSheetId="3">#REF!</definedName>
    <definedName name="_xlnm.Extract" localSheetId="2">#REF!</definedName>
    <definedName name="_xlnm.Extract" localSheetId="4">#REF!</definedName>
    <definedName name="_xlnm.Extract" localSheetId="6">#REF!</definedName>
    <definedName name="_xlnm.Extract" localSheetId="5">#REF!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12">#REF!</definedName>
    <definedName name="_xlnm.Extract" localSheetId="15">#REF!</definedName>
    <definedName name="_xlnm.Extract">#REF!</definedName>
    <definedName name="f" localSheetId="3">IF(AND([1]DEPO99_3!$B1&lt;=[1]DEPO99_3!#REF!,[1]DEPO99_3!$C1&gt;[1]DEPO99_3!#REF!),[1]DEPO99_3!$G1*[1]DEPO99_3!#REF!/360,0)</definedName>
    <definedName name="f" localSheetId="2">IF(AND([1]DEPO99_3!$B1&lt;=[1]DEPO99_3!#REF!,[1]DEPO99_3!$C1&gt;[1]DEPO99_3!#REF!),[1]DEPO99_3!$G1*[1]DEPO99_3!#REF!/360,0)</definedName>
    <definedName name="f" localSheetId="4">IF(AND([1]DEPO99_3!$B1&lt;=[1]DEPO99_3!#REF!,[1]DEPO99_3!$C1&gt;[1]DEPO99_3!#REF!),[1]DEPO99_3!$G1*[1]DEPO99_3!#REF!/360,0)</definedName>
    <definedName name="f" localSheetId="6">IF(AND([1]DEPO99_3!$B1&lt;=[1]DEPO99_3!#REF!,[1]DEPO99_3!$C1&gt;[1]DEPO99_3!#REF!),[1]DEPO99_3!$G1*[1]DEPO99_3!#REF!/360,0)</definedName>
    <definedName name="f" localSheetId="5">IF(AND([1]DEPO99_3!$B1&lt;=[1]DEPO99_3!#REF!,[1]DEPO99_3!$C1&gt;[1]DEPO99_3!#REF!),[1]DEPO99_3!$G1*[1]DEPO99_3!#REF!/360,0)</definedName>
    <definedName name="f" localSheetId="7">IF(AND([1]DEPO99_3!$B1&lt;=[1]DEPO99_3!#REF!,[1]DEPO99_3!$C1&gt;[1]DEPO99_3!#REF!),[1]DEPO99_3!$G1*[1]DEPO99_3!#REF!/360,0)</definedName>
    <definedName name="f" localSheetId="8">IF(AND([1]DEPO99_3!$B1&lt;=[1]DEPO99_3!#REF!,[1]DEPO99_3!$C1&gt;[1]DEPO99_3!#REF!),[1]DEPO99_3!$G1*[1]DEPO99_3!#REF!/360,0)</definedName>
    <definedName name="f" localSheetId="9">IF(AND([1]DEPO99_3!$B1&lt;=[1]DEPO99_3!#REF!,[1]DEPO99_3!$C1&gt;[1]DEPO99_3!#REF!),[1]DEPO99_3!$G1*[1]DEPO99_3!#REF!/360,0)</definedName>
    <definedName name="f" localSheetId="10">IF(AND([1]DEPO99_3!$B1&lt;=[1]DEPO99_3!#REF!,[1]DEPO99_3!$C1&gt;[1]DEPO99_3!#REF!),[1]DEPO99_3!$G1*[1]DEPO99_3!#REF!/360,0)</definedName>
    <definedName name="f" localSheetId="12">IF(AND([1]DEPO99_3!$B1&lt;=[1]DEPO99_3!#REF!,[1]DEPO99_3!$C1&gt;[1]DEPO99_3!#REF!),[1]DEPO99_3!$G1*[1]DEPO99_3!#REF!/360,0)</definedName>
    <definedName name="f" localSheetId="13">IF(AND([1]DEPO99_3!$B1&lt;=[1]DEPO99_3!#REF!,[1]DEPO99_3!$C1&gt;[1]DEPO99_3!#REF!),[1]DEPO99_3!$G1*[1]DEPO99_3!#REF!/360,0)</definedName>
    <definedName name="f" localSheetId="14">IF(AND([1]DEPO99_3!$B1&lt;=[1]DEPO99_3!#REF!,[1]DEPO99_3!$C1&gt;[1]DEPO99_3!#REF!),[1]DEPO99_3!$G1*[1]DEPO99_3!#REF!/360,0)</definedName>
    <definedName name="f" localSheetId="15">IF(AND([1]DEPO99_3!$B1&lt;=[1]DEPO99_3!#REF!,[1]DEPO99_3!$C1&gt;[1]DEPO99_3!#REF!),[1]DEPO99_3!$G1*[1]DEPO99_3!#REF!/360,0)</definedName>
    <definedName name="f">IF(AND([1]DEPO99_3!$B1&lt;=[1]DEPO99_3!#REF!,[1]DEPO99_3!$C1&gt;[1]DEPO99_3!#REF!),[1]DEPO99_3!$G1*[1]DEPO99_3!#REF!/360,0)</definedName>
    <definedName name="festival2" localSheetId="3">#REF!</definedName>
    <definedName name="festival2" localSheetId="2">#REF!</definedName>
    <definedName name="festival2" localSheetId="4">#REF!</definedName>
    <definedName name="festival2" localSheetId="6">#REF!</definedName>
    <definedName name="festival2" localSheetId="5">#REF!</definedName>
    <definedName name="festival2" localSheetId="7">#REF!</definedName>
    <definedName name="festival2" localSheetId="8">#REF!</definedName>
    <definedName name="festival2" localSheetId="9">#REF!</definedName>
    <definedName name="festival2" localSheetId="10">#REF!</definedName>
    <definedName name="festival2" localSheetId="12">#REF!</definedName>
    <definedName name="festival2" localSheetId="14">#REF!</definedName>
    <definedName name="festival2" localSheetId="15">#REF!</definedName>
    <definedName name="festival2">#REF!</definedName>
    <definedName name="i" localSheetId="3">#REF!</definedName>
    <definedName name="i" localSheetId="2">#REF!</definedName>
    <definedName name="i" localSheetId="4">#REF!</definedName>
    <definedName name="i" localSheetId="6">#REF!</definedName>
    <definedName name="i" localSheetId="5">#REF!</definedName>
    <definedName name="i" localSheetId="7">#REF!</definedName>
    <definedName name="i" localSheetId="8">#REF!</definedName>
    <definedName name="i" localSheetId="9">#REF!</definedName>
    <definedName name="i" localSheetId="10">#REF!</definedName>
    <definedName name="i" localSheetId="12">#REF!</definedName>
    <definedName name="i" localSheetId="15">#REF!</definedName>
    <definedName name="i">#REF!</definedName>
    <definedName name="Immobilisation">IF([1]DEPO99_3!XEZ1&lt;NOW(),0,[1]DEPO99_3!XFD1)</definedName>
    <definedName name="intercumul">SUM([1]DEPO99_3!B1:CO1)</definedName>
    <definedName name="interetjour" localSheetId="3">IF(AND([1]DEPO99_3!$B1&lt;=[1]DEPO99_3!#REF!,[1]DEPO99_3!$C1&gt;[1]DEPO99_3!#REF!),[1]DEPO99_3!$G1*[1]DEPO99_3!#REF!/360,0)</definedName>
    <definedName name="interetjour" localSheetId="2">IF(AND([1]DEPO99_3!$B1&lt;=[1]DEPO99_3!#REF!,[1]DEPO99_3!$C1&gt;[1]DEPO99_3!#REF!),[1]DEPO99_3!$G1*[1]DEPO99_3!#REF!/360,0)</definedName>
    <definedName name="interetjour" localSheetId="4">IF(AND([1]DEPO99_3!$B1&lt;=[1]DEPO99_3!#REF!,[1]DEPO99_3!$C1&gt;[1]DEPO99_3!#REF!),[1]DEPO99_3!$G1*[1]DEPO99_3!#REF!/360,0)</definedName>
    <definedName name="interetjour" localSheetId="6">IF(AND([1]DEPO99_3!$B1&lt;=[1]DEPO99_3!#REF!,[1]DEPO99_3!$C1&gt;[1]DEPO99_3!#REF!),[1]DEPO99_3!$G1*[1]DEPO99_3!#REF!/360,0)</definedName>
    <definedName name="interetjour" localSheetId="5">IF(AND([1]DEPO99_3!$B1&lt;=[1]DEPO99_3!#REF!,[1]DEPO99_3!$C1&gt;[1]DEPO99_3!#REF!),[1]DEPO99_3!$G1*[1]DEPO99_3!#REF!/360,0)</definedName>
    <definedName name="interetjour" localSheetId="7">IF(AND([1]DEPO99_3!$B1&lt;=[1]DEPO99_3!#REF!,[1]DEPO99_3!$C1&gt;[1]DEPO99_3!#REF!),[1]DEPO99_3!$G1*[1]DEPO99_3!#REF!/360,0)</definedName>
    <definedName name="interetjour" localSheetId="8">IF(AND([1]DEPO99_3!$B1&lt;=[1]DEPO99_3!#REF!,[1]DEPO99_3!$C1&gt;[1]DEPO99_3!#REF!),[1]DEPO99_3!$G1*[1]DEPO99_3!#REF!/360,0)</definedName>
    <definedName name="interetjour" localSheetId="9">IF(AND([1]DEPO99_3!$B1&lt;=[1]DEPO99_3!#REF!,[1]DEPO99_3!$C1&gt;[1]DEPO99_3!#REF!),[1]DEPO99_3!$G1*[1]DEPO99_3!#REF!/360,0)</definedName>
    <definedName name="interetjour" localSheetId="10">IF(AND([1]DEPO99_3!$B1&lt;=[1]DEPO99_3!#REF!,[1]DEPO99_3!$C1&gt;[1]DEPO99_3!#REF!),[1]DEPO99_3!$G1*[1]DEPO99_3!#REF!/360,0)</definedName>
    <definedName name="interetjour" localSheetId="12">IF(AND([1]DEPO99_3!$B1&lt;=[1]DEPO99_3!#REF!,[1]DEPO99_3!$C1&gt;[1]DEPO99_3!#REF!),[1]DEPO99_3!$G1*[1]DEPO99_3!#REF!/360,0)</definedName>
    <definedName name="interetjour" localSheetId="13">IF(AND([1]DEPO99_3!$B1&lt;=[1]DEPO99_3!#REF!,[1]DEPO99_3!$C1&gt;[1]DEPO99_3!#REF!),[1]DEPO99_3!$G1*[1]DEPO99_3!#REF!/360,0)</definedName>
    <definedName name="interetjour" localSheetId="14">IF(AND([1]DEPO99_3!$B1&lt;=[1]DEPO99_3!#REF!,[1]DEPO99_3!$C1&gt;[1]DEPO99_3!#REF!),[1]DEPO99_3!$G1*[1]DEPO99_3!#REF!/360,0)</definedName>
    <definedName name="interetjour" localSheetId="15">IF(AND([1]DEPO99_3!$B1&lt;=[1]DEPO99_3!#REF!,[1]DEPO99_3!$C1&gt;[1]DEPO99_3!#REF!),[1]DEPO99_3!$G1*[1]DEPO99_3!#REF!/360,0)</definedName>
    <definedName name="interetjour">IF(AND([1]DEPO99_3!$B1&lt;=[1]DEPO99_3!#REF!,[1]DEPO99_3!$C1&gt;[1]DEPO99_3!#REF!),[1]DEPO99_3!$G1*[1]DEPO99_3!#REF!/360,0)</definedName>
    <definedName name="interetjour_trim1" localSheetId="3">IF(AND([1]DEPO99_3!$B1&lt;=[1]DEPO99_3!#REF!,[1]DEPO99_3!$C1&gt;[1]DEPO99_3!#REF!),[1]DEPO99_3!$G1*[1]DEPO99_3!#REF!/360,0)</definedName>
    <definedName name="interetjour_trim1" localSheetId="2">IF(AND([1]DEPO99_3!$B1&lt;=[1]DEPO99_3!#REF!,[1]DEPO99_3!$C1&gt;[1]DEPO99_3!#REF!),[1]DEPO99_3!$G1*[1]DEPO99_3!#REF!/360,0)</definedName>
    <definedName name="interetjour_trim1" localSheetId="4">IF(AND([1]DEPO99_3!$B1&lt;=[1]DEPO99_3!#REF!,[1]DEPO99_3!$C1&gt;[1]DEPO99_3!#REF!),[1]DEPO99_3!$G1*[1]DEPO99_3!#REF!/360,0)</definedName>
    <definedName name="interetjour_trim1" localSheetId="6">IF(AND([1]DEPO99_3!$B1&lt;=[1]DEPO99_3!#REF!,[1]DEPO99_3!$C1&gt;[1]DEPO99_3!#REF!),[1]DEPO99_3!$G1*[1]DEPO99_3!#REF!/360,0)</definedName>
    <definedName name="interetjour_trim1" localSheetId="5">IF(AND([1]DEPO99_3!$B1&lt;=[1]DEPO99_3!#REF!,[1]DEPO99_3!$C1&gt;[1]DEPO99_3!#REF!),[1]DEPO99_3!$G1*[1]DEPO99_3!#REF!/360,0)</definedName>
    <definedName name="interetjour_trim1" localSheetId="7">IF(AND([1]DEPO99_3!$B1&lt;=[1]DEPO99_3!#REF!,[1]DEPO99_3!$C1&gt;[1]DEPO99_3!#REF!),[1]DEPO99_3!$G1*[1]DEPO99_3!#REF!/360,0)</definedName>
    <definedName name="interetjour_trim1" localSheetId="8">IF(AND([1]DEPO99_3!$B1&lt;=[1]DEPO99_3!#REF!,[1]DEPO99_3!$C1&gt;[1]DEPO99_3!#REF!),[1]DEPO99_3!$G1*[1]DEPO99_3!#REF!/360,0)</definedName>
    <definedName name="interetjour_trim1" localSheetId="9">IF(AND([1]DEPO99_3!$B1&lt;=[1]DEPO99_3!#REF!,[1]DEPO99_3!$C1&gt;[1]DEPO99_3!#REF!),[1]DEPO99_3!$G1*[1]DEPO99_3!#REF!/360,0)</definedName>
    <definedName name="interetjour_trim1" localSheetId="10">IF(AND([1]DEPO99_3!$B1&lt;=[1]DEPO99_3!#REF!,[1]DEPO99_3!$C1&gt;[1]DEPO99_3!#REF!),[1]DEPO99_3!$G1*[1]DEPO99_3!#REF!/360,0)</definedName>
    <definedName name="interetjour_trim1" localSheetId="12">IF(AND([1]DEPO99_3!$B1&lt;=[1]DEPO99_3!#REF!,[1]DEPO99_3!$C1&gt;[1]DEPO99_3!#REF!),[1]DEPO99_3!$G1*[1]DEPO99_3!#REF!/360,0)</definedName>
    <definedName name="interetjour_trim1" localSheetId="13">IF(AND([1]DEPO99_3!$B1&lt;=[1]DEPO99_3!#REF!,[1]DEPO99_3!$C1&gt;[1]DEPO99_3!#REF!),[1]DEPO99_3!$G1*[1]DEPO99_3!#REF!/360,0)</definedName>
    <definedName name="interetjour_trim1" localSheetId="14">IF(AND([1]DEPO99_3!$B1&lt;=[1]DEPO99_3!#REF!,[1]DEPO99_3!$C1&gt;[1]DEPO99_3!#REF!),[1]DEPO99_3!$G1*[1]DEPO99_3!#REF!/360,0)</definedName>
    <definedName name="interetjour_trim1" localSheetId="15">IF(AND([1]DEPO99_3!$B1&lt;=[1]DEPO99_3!#REF!,[1]DEPO99_3!$C1&gt;[1]DEPO99_3!#REF!),[1]DEPO99_3!$G1*[1]DEPO99_3!#REF!/360,0)</definedName>
    <definedName name="interetjour_trim1">IF(AND([1]DEPO99_3!$B1&lt;=[1]DEPO99_3!#REF!,[1]DEPO99_3!$C1&gt;[1]DEPO99_3!#REF!),[1]DEPO99_3!$G1*[1]DEPO99_3!#REF!/360,0)</definedName>
    <definedName name="interetjour_trim2" localSheetId="3">IF(AND([1]DEPO99_3!$B1&lt;=[1]DEPO99_3!#REF!,[1]DEPO99_3!$C1&gt;[1]DEPO99_3!#REF!),[1]DEPO99_3!$G1*[1]DEPO99_3!#REF!/360,0)</definedName>
    <definedName name="interetjour_trim2" localSheetId="2">IF(AND([1]DEPO99_3!$B1&lt;=[1]DEPO99_3!#REF!,[1]DEPO99_3!$C1&gt;[1]DEPO99_3!#REF!),[1]DEPO99_3!$G1*[1]DEPO99_3!#REF!/360,0)</definedName>
    <definedName name="interetjour_trim2" localSheetId="4">IF(AND([1]DEPO99_3!$B1&lt;=[1]DEPO99_3!#REF!,[1]DEPO99_3!$C1&gt;[1]DEPO99_3!#REF!),[1]DEPO99_3!$G1*[1]DEPO99_3!#REF!/360,0)</definedName>
    <definedName name="interetjour_trim2" localSheetId="6">IF(AND([1]DEPO99_3!$B1&lt;=[1]DEPO99_3!#REF!,[1]DEPO99_3!$C1&gt;[1]DEPO99_3!#REF!),[1]DEPO99_3!$G1*[1]DEPO99_3!#REF!/360,0)</definedName>
    <definedName name="interetjour_trim2" localSheetId="5">IF(AND([1]DEPO99_3!$B1&lt;=[1]DEPO99_3!#REF!,[1]DEPO99_3!$C1&gt;[1]DEPO99_3!#REF!),[1]DEPO99_3!$G1*[1]DEPO99_3!#REF!/360,0)</definedName>
    <definedName name="interetjour_trim2" localSheetId="7">IF(AND([1]DEPO99_3!$B1&lt;=[1]DEPO99_3!#REF!,[1]DEPO99_3!$C1&gt;[1]DEPO99_3!#REF!),[1]DEPO99_3!$G1*[1]DEPO99_3!#REF!/360,0)</definedName>
    <definedName name="interetjour_trim2" localSheetId="8">IF(AND([1]DEPO99_3!$B1&lt;=[1]DEPO99_3!#REF!,[1]DEPO99_3!$C1&gt;[1]DEPO99_3!#REF!),[1]DEPO99_3!$G1*[1]DEPO99_3!#REF!/360,0)</definedName>
    <definedName name="interetjour_trim2" localSheetId="9">IF(AND([1]DEPO99_3!$B1&lt;=[1]DEPO99_3!#REF!,[1]DEPO99_3!$C1&gt;[1]DEPO99_3!#REF!),[1]DEPO99_3!$G1*[1]DEPO99_3!#REF!/360,0)</definedName>
    <definedName name="interetjour_trim2" localSheetId="10">IF(AND([1]DEPO99_3!$B1&lt;=[1]DEPO99_3!#REF!,[1]DEPO99_3!$C1&gt;[1]DEPO99_3!#REF!),[1]DEPO99_3!$G1*[1]DEPO99_3!#REF!/360,0)</definedName>
    <definedName name="interetjour_trim2" localSheetId="12">IF(AND([1]DEPO99_3!$B1&lt;=[1]DEPO99_3!#REF!,[1]DEPO99_3!$C1&gt;[1]DEPO99_3!#REF!),[1]DEPO99_3!$G1*[1]DEPO99_3!#REF!/360,0)</definedName>
    <definedName name="interetjour_trim2" localSheetId="13">IF(AND([1]DEPO99_3!$B1&lt;=[1]DEPO99_3!#REF!,[1]DEPO99_3!$C1&gt;[1]DEPO99_3!#REF!),[1]DEPO99_3!$G1*[1]DEPO99_3!#REF!/360,0)</definedName>
    <definedName name="interetjour_trim2" localSheetId="14">IF(AND([1]DEPO99_3!$B1&lt;=[1]DEPO99_3!#REF!,[1]DEPO99_3!$C1&gt;[1]DEPO99_3!#REF!),[1]DEPO99_3!$G1*[1]DEPO99_3!#REF!/360,0)</definedName>
    <definedName name="interetjour_trim2" localSheetId="15">IF(AND([1]DEPO99_3!$B1&lt;=[1]DEPO99_3!#REF!,[1]DEPO99_3!$C1&gt;[1]DEPO99_3!#REF!),[1]DEPO99_3!$G1*[1]DEPO99_3!#REF!/360,0)</definedName>
    <definedName name="interetjour_trim2">IF(AND([1]DEPO99_3!$B1&lt;=[1]DEPO99_3!#REF!,[1]DEPO99_3!$C1&gt;[1]DEPO99_3!#REF!),[1]DEPO99_3!$G1*[1]DEPO99_3!#REF!/360,0)</definedName>
    <definedName name="interetjour_trim3">IF(AND([1]DEPO99_3!$B1&lt;=[1]DEPO99_3!A$3,[1]DEPO99_3!$C1&gt;[1]DEPO99_3!A$3),[1]DEPO99_3!$G1*[1]DEPO99_3!A$2/360,0)</definedName>
    <definedName name="interetjour_trim4" localSheetId="3">IF(AND([1]DEPO99_3!$B1&lt;=[1]DEPO99_3!#REF!,[1]DEPO99_3!$C1&gt;[1]DEPO99_3!#REF!),[1]DEPO99_3!$G1*[1]DEPO99_3!#REF!/360,0)</definedName>
    <definedName name="interetjour_trim4" localSheetId="2">IF(AND([1]DEPO99_3!$B1&lt;=[1]DEPO99_3!#REF!,[1]DEPO99_3!$C1&gt;[1]DEPO99_3!#REF!),[1]DEPO99_3!$G1*[1]DEPO99_3!#REF!/360,0)</definedName>
    <definedName name="interetjour_trim4" localSheetId="4">IF(AND([1]DEPO99_3!$B1&lt;=[1]DEPO99_3!#REF!,[1]DEPO99_3!$C1&gt;[1]DEPO99_3!#REF!),[1]DEPO99_3!$G1*[1]DEPO99_3!#REF!/360,0)</definedName>
    <definedName name="interetjour_trim4" localSheetId="6">IF(AND([1]DEPO99_3!$B1&lt;=[1]DEPO99_3!#REF!,[1]DEPO99_3!$C1&gt;[1]DEPO99_3!#REF!),[1]DEPO99_3!$G1*[1]DEPO99_3!#REF!/360,0)</definedName>
    <definedName name="interetjour_trim4" localSheetId="5">IF(AND([1]DEPO99_3!$B1&lt;=[1]DEPO99_3!#REF!,[1]DEPO99_3!$C1&gt;[1]DEPO99_3!#REF!),[1]DEPO99_3!$G1*[1]DEPO99_3!#REF!/360,0)</definedName>
    <definedName name="interetjour_trim4" localSheetId="7">IF(AND([1]DEPO99_3!$B1&lt;=[1]DEPO99_3!#REF!,[1]DEPO99_3!$C1&gt;[1]DEPO99_3!#REF!),[1]DEPO99_3!$G1*[1]DEPO99_3!#REF!/360,0)</definedName>
    <definedName name="interetjour_trim4" localSheetId="8">IF(AND([1]DEPO99_3!$B1&lt;=[1]DEPO99_3!#REF!,[1]DEPO99_3!$C1&gt;[1]DEPO99_3!#REF!),[1]DEPO99_3!$G1*[1]DEPO99_3!#REF!/360,0)</definedName>
    <definedName name="interetjour_trim4" localSheetId="9">IF(AND([1]DEPO99_3!$B1&lt;=[1]DEPO99_3!#REF!,[1]DEPO99_3!$C1&gt;[1]DEPO99_3!#REF!),[1]DEPO99_3!$G1*[1]DEPO99_3!#REF!/360,0)</definedName>
    <definedName name="interetjour_trim4" localSheetId="10">IF(AND([1]DEPO99_3!$B1&lt;=[1]DEPO99_3!#REF!,[1]DEPO99_3!$C1&gt;[1]DEPO99_3!#REF!),[1]DEPO99_3!$G1*[1]DEPO99_3!#REF!/360,0)</definedName>
    <definedName name="interetjour_trim4" localSheetId="12">IF(AND([1]DEPO99_3!$B1&lt;=[1]DEPO99_3!#REF!,[1]DEPO99_3!$C1&gt;[1]DEPO99_3!#REF!),[1]DEPO99_3!$G1*[1]DEPO99_3!#REF!/360,0)</definedName>
    <definedName name="interetjour_trim4" localSheetId="13">IF(AND([1]DEPO99_3!$B1&lt;=[1]DEPO99_3!#REF!,[1]DEPO99_3!$C1&gt;[1]DEPO99_3!#REF!),[1]DEPO99_3!$G1*[1]DEPO99_3!#REF!/360,0)</definedName>
    <definedName name="interetjour_trim4" localSheetId="14">IF(AND([1]DEPO99_3!$B1&lt;=[1]DEPO99_3!#REF!,[1]DEPO99_3!$C1&gt;[1]DEPO99_3!#REF!),[1]DEPO99_3!$G1*[1]DEPO99_3!#REF!/360,0)</definedName>
    <definedName name="interetjour_trim4" localSheetId="15">IF(AND([1]DEPO99_3!$B1&lt;=[1]DEPO99_3!#REF!,[1]DEPO99_3!$C1&gt;[1]DEPO99_3!#REF!),[1]DEPO99_3!$G1*[1]DEPO99_3!#REF!/360,0)</definedName>
    <definedName name="interetjour_trim4">IF(AND([1]DEPO99_3!$B1&lt;=[1]DEPO99_3!#REF!,[1]DEPO99_3!$C1&gt;[1]DEPO99_3!#REF!),[1]DEPO99_3!$G1*[1]DEPO99_3!#REF!/360,0)</definedName>
    <definedName name="k" localSheetId="3">IF(AND([1]DEPO99_3!$B1&lt;=[1]DEPO99_3!#REF!,[1]DEPO99_3!$C1&gt;[1]DEPO99_3!#REF!),[1]DEPO99_3!$G1*[1]DEPO99_3!#REF!/360,0)</definedName>
    <definedName name="k" localSheetId="2">IF(AND([1]DEPO99_3!$B1&lt;=[1]DEPO99_3!#REF!,[1]DEPO99_3!$C1&gt;[1]DEPO99_3!#REF!),[1]DEPO99_3!$G1*[1]DEPO99_3!#REF!/360,0)</definedName>
    <definedName name="k" localSheetId="4">IF(AND([1]DEPO99_3!$B1&lt;=[1]DEPO99_3!#REF!,[1]DEPO99_3!$C1&gt;[1]DEPO99_3!#REF!),[1]DEPO99_3!$G1*[1]DEPO99_3!#REF!/360,0)</definedName>
    <definedName name="k" localSheetId="6">IF(AND([1]DEPO99_3!$B1&lt;=[1]DEPO99_3!#REF!,[1]DEPO99_3!$C1&gt;[1]DEPO99_3!#REF!),[1]DEPO99_3!$G1*[1]DEPO99_3!#REF!/360,0)</definedName>
    <definedName name="k" localSheetId="5">IF(AND([1]DEPO99_3!$B1&lt;=[1]DEPO99_3!#REF!,[1]DEPO99_3!$C1&gt;[1]DEPO99_3!#REF!),[1]DEPO99_3!$G1*[1]DEPO99_3!#REF!/360,0)</definedName>
    <definedName name="k" localSheetId="7">IF(AND([1]DEPO99_3!$B1&lt;=[1]DEPO99_3!#REF!,[1]DEPO99_3!$C1&gt;[1]DEPO99_3!#REF!),[1]DEPO99_3!$G1*[1]DEPO99_3!#REF!/360,0)</definedName>
    <definedName name="k" localSheetId="8">IF(AND([1]DEPO99_3!$B1&lt;=[1]DEPO99_3!#REF!,[1]DEPO99_3!$C1&gt;[1]DEPO99_3!#REF!),[1]DEPO99_3!$G1*[1]DEPO99_3!#REF!/360,0)</definedName>
    <definedName name="k" localSheetId="9">IF(AND([1]DEPO99_3!$B1&lt;=[1]DEPO99_3!#REF!,[1]DEPO99_3!$C1&gt;[1]DEPO99_3!#REF!),[1]DEPO99_3!$G1*[1]DEPO99_3!#REF!/360,0)</definedName>
    <definedName name="k" localSheetId="10">IF(AND([1]DEPO99_3!$B1&lt;=[1]DEPO99_3!#REF!,[1]DEPO99_3!$C1&gt;[1]DEPO99_3!#REF!),[1]DEPO99_3!$G1*[1]DEPO99_3!#REF!/360,0)</definedName>
    <definedName name="k" localSheetId="12">IF(AND([1]DEPO99_3!$B1&lt;=[1]DEPO99_3!#REF!,[1]DEPO99_3!$C1&gt;[1]DEPO99_3!#REF!),[1]DEPO99_3!$G1*[1]DEPO99_3!#REF!/360,0)</definedName>
    <definedName name="k" localSheetId="13">IF(AND([1]DEPO99_3!$B1&lt;=[1]DEPO99_3!#REF!,[1]DEPO99_3!$C1&gt;[1]DEPO99_3!#REF!),[1]DEPO99_3!$G1*[1]DEPO99_3!#REF!/360,0)</definedName>
    <definedName name="k" localSheetId="14">IF(AND([1]DEPO99_3!$B1&lt;=[1]DEPO99_3!#REF!,[1]DEPO99_3!$C1&gt;[1]DEPO99_3!#REF!),[1]DEPO99_3!$G1*[1]DEPO99_3!#REF!/360,0)</definedName>
    <definedName name="k" localSheetId="15">IF(AND([1]DEPO99_3!$B1&lt;=[1]DEPO99_3!#REF!,[1]DEPO99_3!$C1&gt;[1]DEPO99_3!#REF!),[1]DEPO99_3!$G1*[1]DEPO99_3!#REF!/360,0)</definedName>
    <definedName name="k">IF(AND([1]DEPO99_3!$B1&lt;=[1]DEPO99_3!#REF!,[1]DEPO99_3!$C1&gt;[1]DEPO99_3!#REF!),[1]DEPO99_3!$G1*[1]DEPO99_3!#REF!/360,0)</definedName>
    <definedName name="Kundenliste_VW_WS">'[3]gmlb client'!$A$2:$F$1866</definedName>
    <definedName name="oii" localSheetId="3">IF(AND([1]DEPO99_3!$B1&lt;=[1]DEPO99_3!#REF!,[1]DEPO99_3!$C1&gt;[1]DEPO99_3!#REF!),[1]DEPO99_3!$G1*[1]DEPO99_3!#REF!/360,0)</definedName>
    <definedName name="oii" localSheetId="2">IF(AND([1]DEPO99_3!$B1&lt;=[1]DEPO99_3!#REF!,[1]DEPO99_3!$C1&gt;[1]DEPO99_3!#REF!),[1]DEPO99_3!$G1*[1]DEPO99_3!#REF!/360,0)</definedName>
    <definedName name="oii" localSheetId="4">IF(AND([1]DEPO99_3!$B1&lt;=[1]DEPO99_3!#REF!,[1]DEPO99_3!$C1&gt;[1]DEPO99_3!#REF!),[1]DEPO99_3!$G1*[1]DEPO99_3!#REF!/360,0)</definedName>
    <definedName name="oii" localSheetId="6">IF(AND([1]DEPO99_3!$B1&lt;=[1]DEPO99_3!#REF!,[1]DEPO99_3!$C1&gt;[1]DEPO99_3!#REF!),[1]DEPO99_3!$G1*[1]DEPO99_3!#REF!/360,0)</definedName>
    <definedName name="oii" localSheetId="5">IF(AND([1]DEPO99_3!$B1&lt;=[1]DEPO99_3!#REF!,[1]DEPO99_3!$C1&gt;[1]DEPO99_3!#REF!),[1]DEPO99_3!$G1*[1]DEPO99_3!#REF!/360,0)</definedName>
    <definedName name="oii" localSheetId="7">IF(AND([1]DEPO99_3!$B1&lt;=[1]DEPO99_3!#REF!,[1]DEPO99_3!$C1&gt;[1]DEPO99_3!#REF!),[1]DEPO99_3!$G1*[1]DEPO99_3!#REF!/360,0)</definedName>
    <definedName name="oii" localSheetId="8">IF(AND([1]DEPO99_3!$B1&lt;=[1]DEPO99_3!#REF!,[1]DEPO99_3!$C1&gt;[1]DEPO99_3!#REF!),[1]DEPO99_3!$G1*[1]DEPO99_3!#REF!/360,0)</definedName>
    <definedName name="oii" localSheetId="9">IF(AND([1]DEPO99_3!$B1&lt;=[1]DEPO99_3!#REF!,[1]DEPO99_3!$C1&gt;[1]DEPO99_3!#REF!),[1]DEPO99_3!$G1*[1]DEPO99_3!#REF!/360,0)</definedName>
    <definedName name="oii" localSheetId="10">IF(AND([1]DEPO99_3!$B1&lt;=[1]DEPO99_3!#REF!,[1]DEPO99_3!$C1&gt;[1]DEPO99_3!#REF!),[1]DEPO99_3!$G1*[1]DEPO99_3!#REF!/360,0)</definedName>
    <definedName name="oii" localSheetId="12">IF(AND([1]DEPO99_3!$B1&lt;=[1]DEPO99_3!#REF!,[1]DEPO99_3!$C1&gt;[1]DEPO99_3!#REF!),[1]DEPO99_3!$G1*[1]DEPO99_3!#REF!/360,0)</definedName>
    <definedName name="oii" localSheetId="13">IF(AND([1]DEPO99_3!$B1&lt;=[1]DEPO99_3!#REF!,[1]DEPO99_3!$C1&gt;[1]DEPO99_3!#REF!),[1]DEPO99_3!$G1*[1]DEPO99_3!#REF!/360,0)</definedName>
    <definedName name="oii" localSheetId="14">IF(AND([1]DEPO99_3!$B1&lt;=[1]DEPO99_3!#REF!,[1]DEPO99_3!$C1&gt;[1]DEPO99_3!#REF!),[1]DEPO99_3!$G1*[1]DEPO99_3!#REF!/360,0)</definedName>
    <definedName name="oii" localSheetId="15">IF(AND([1]DEPO99_3!$B1&lt;=[1]DEPO99_3!#REF!,[1]DEPO99_3!$C1&gt;[1]DEPO99_3!#REF!),[1]DEPO99_3!$G1*[1]DEPO99_3!#REF!/360,0)</definedName>
    <definedName name="oii">IF(AND([1]DEPO99_3!$B1&lt;=[1]DEPO99_3!#REF!,[1]DEPO99_3!$C1&gt;[1]DEPO99_3!#REF!),[1]DEPO99_3!$G1*[1]DEPO99_3!#REF!/360,0)</definedName>
    <definedName name="ouinon" localSheetId="3">#REF!</definedName>
    <definedName name="ouinon" localSheetId="2">#REF!</definedName>
    <definedName name="ouinon" localSheetId="4">#REF!</definedName>
    <definedName name="ouinon" localSheetId="6">#REF!</definedName>
    <definedName name="ouinon" localSheetId="5">#REF!</definedName>
    <definedName name="ouinon" localSheetId="7">#REF!</definedName>
    <definedName name="ouinon" localSheetId="8">#REF!</definedName>
    <definedName name="ouinon" localSheetId="9">#REF!</definedName>
    <definedName name="ouinon" localSheetId="10">#REF!</definedName>
    <definedName name="ouinon" localSheetId="12">'[4]F7.2.'!$A$58:$A$59</definedName>
    <definedName name="ouinon" localSheetId="13">#REF!</definedName>
    <definedName name="ouinon" localSheetId="14">#REF!</definedName>
    <definedName name="ouinon" localSheetId="15">#REF!</definedName>
    <definedName name="ouinon">#REF!</definedName>
    <definedName name="p" localSheetId="3">#REF!</definedName>
    <definedName name="p" localSheetId="2">#REF!</definedName>
    <definedName name="p" localSheetId="4">#REF!</definedName>
    <definedName name="p" localSheetId="6">#REF!</definedName>
    <definedName name="p" localSheetId="5">#REF!</definedName>
    <definedName name="p" localSheetId="7">#REF!</definedName>
    <definedName name="p" localSheetId="8">#REF!</definedName>
    <definedName name="p" localSheetId="9">#REF!</definedName>
    <definedName name="p" localSheetId="10">#REF!</definedName>
    <definedName name="p" localSheetId="12">#REF!</definedName>
    <definedName name="p" localSheetId="15">#REF!</definedName>
    <definedName name="p">#REF!</definedName>
    <definedName name="publiccible" localSheetId="3">#REF!</definedName>
    <definedName name="publiccible" localSheetId="2">#REF!</definedName>
    <definedName name="publiccible" localSheetId="4">#REF!</definedName>
    <definedName name="publiccible" localSheetId="6">#REF!</definedName>
    <definedName name="publiccible" localSheetId="5">#REF!</definedName>
    <definedName name="publiccible" localSheetId="7">#REF!</definedName>
    <definedName name="publiccible" localSheetId="8">#REF!</definedName>
    <definedName name="publiccible" localSheetId="9">#REF!</definedName>
    <definedName name="publiccible" localSheetId="10">#REF!</definedName>
    <definedName name="publiccible" localSheetId="12">#REF!</definedName>
    <definedName name="publiccible" localSheetId="15">#REF!</definedName>
    <definedName name="publiccible">#REF!</definedName>
    <definedName name="publicicble" localSheetId="3">#REF!</definedName>
    <definedName name="publicicble" localSheetId="2">#REF!</definedName>
    <definedName name="publicicble" localSheetId="4">#REF!</definedName>
    <definedName name="publicicble" localSheetId="6">#REF!</definedName>
    <definedName name="publicicble" localSheetId="5">#REF!</definedName>
    <definedName name="publicicble" localSheetId="7">#REF!</definedName>
    <definedName name="publicicble" localSheetId="8">#REF!</definedName>
    <definedName name="publicicble" localSheetId="9">#REF!</definedName>
    <definedName name="publicicble" localSheetId="10">#REF!</definedName>
    <definedName name="publicicble" localSheetId="12">#REF!</definedName>
    <definedName name="publicicble" localSheetId="15">#REF!</definedName>
    <definedName name="publicicble">#REF!</definedName>
    <definedName name="publicicble1" localSheetId="3">#REF!</definedName>
    <definedName name="publicicble1" localSheetId="2">#REF!</definedName>
    <definedName name="publicicble1" localSheetId="4">#REF!</definedName>
    <definedName name="publicicble1" localSheetId="6">#REF!</definedName>
    <definedName name="publicicble1" localSheetId="5">#REF!</definedName>
    <definedName name="publicicble1" localSheetId="7">#REF!</definedName>
    <definedName name="publicicble1" localSheetId="8">#REF!</definedName>
    <definedName name="publicicble1" localSheetId="9">#REF!</definedName>
    <definedName name="publicicble1" localSheetId="10">#REF!</definedName>
    <definedName name="publicicble1" localSheetId="12">#REF!</definedName>
    <definedName name="publicicble1" localSheetId="15">#REF!</definedName>
    <definedName name="publicicble1">#REF!</definedName>
    <definedName name="qas" localSheetId="3">#REF!</definedName>
    <definedName name="qas" localSheetId="2">#REF!</definedName>
    <definedName name="qas" localSheetId="4">#REF!</definedName>
    <definedName name="qas" localSheetId="6">#REF!</definedName>
    <definedName name="qas" localSheetId="5">#REF!</definedName>
    <definedName name="qas" localSheetId="7">#REF!</definedName>
    <definedName name="qas" localSheetId="8">#REF!</definedName>
    <definedName name="qas" localSheetId="9">#REF!</definedName>
    <definedName name="qas" localSheetId="10">#REF!</definedName>
    <definedName name="qas" localSheetId="12">#REF!</definedName>
    <definedName name="qas" localSheetId="15">#REF!</definedName>
    <definedName name="qas">#REF!</definedName>
    <definedName name="qew" localSheetId="3">#REF!</definedName>
    <definedName name="qew" localSheetId="2">#REF!</definedName>
    <definedName name="qew" localSheetId="4">#REF!</definedName>
    <definedName name="qew" localSheetId="6">#REF!</definedName>
    <definedName name="qew" localSheetId="5">#REF!</definedName>
    <definedName name="qew" localSheetId="7">#REF!</definedName>
    <definedName name="qew" localSheetId="8">#REF!</definedName>
    <definedName name="qew" localSheetId="9">#REF!</definedName>
    <definedName name="qew" localSheetId="10">#REF!</definedName>
    <definedName name="qew" localSheetId="12">#REF!</definedName>
    <definedName name="qew" localSheetId="15">#REF!</definedName>
    <definedName name="qew">#REF!</definedName>
    <definedName name="qsa" localSheetId="3">#REF!</definedName>
    <definedName name="qsa" localSheetId="2">#REF!</definedName>
    <definedName name="qsa" localSheetId="4">#REF!</definedName>
    <definedName name="qsa" localSheetId="6">#REF!</definedName>
    <definedName name="qsa" localSheetId="5">#REF!</definedName>
    <definedName name="qsa" localSheetId="7">#REF!</definedName>
    <definedName name="qsa" localSheetId="8">#REF!</definedName>
    <definedName name="qsa" localSheetId="9">#REF!</definedName>
    <definedName name="qsa" localSheetId="10">#REF!</definedName>
    <definedName name="qsa" localSheetId="12">#REF!</definedName>
    <definedName name="qsa" localSheetId="15">#REF!</definedName>
    <definedName name="qsa">#REF!</definedName>
    <definedName name="qwe" localSheetId="3">#REF!</definedName>
    <definedName name="qwe" localSheetId="2">#REF!</definedName>
    <definedName name="qwe" localSheetId="4">#REF!</definedName>
    <definedName name="qwe" localSheetId="6">#REF!</definedName>
    <definedName name="qwe" localSheetId="5">#REF!</definedName>
    <definedName name="qwe" localSheetId="7">#REF!</definedName>
    <definedName name="qwe" localSheetId="8">#REF!</definedName>
    <definedName name="qwe" localSheetId="9">#REF!</definedName>
    <definedName name="qwe" localSheetId="10">#REF!</definedName>
    <definedName name="qwe" localSheetId="12">#REF!</definedName>
    <definedName name="qwe" localSheetId="15">#REF!</definedName>
    <definedName name="qwe">#REF!</definedName>
    <definedName name="tblCentraleChienChasse" localSheetId="3">#REF!</definedName>
    <definedName name="tblCentraleChienChasse" localSheetId="2">#REF!</definedName>
    <definedName name="tblCentraleChienChasse" localSheetId="4">#REF!</definedName>
    <definedName name="tblCentraleChienChasse" localSheetId="6">#REF!</definedName>
    <definedName name="tblCentraleChienChasse" localSheetId="5">#REF!</definedName>
    <definedName name="tblCentraleChienChasse" localSheetId="7">#REF!</definedName>
    <definedName name="tblCentraleChienChasse" localSheetId="8">#REF!</definedName>
    <definedName name="tblCentraleChienChasse" localSheetId="9">#REF!</definedName>
    <definedName name="tblCentraleChienChasse" localSheetId="10">#REF!</definedName>
    <definedName name="tblCentraleChienChasse" localSheetId="12">#REF!</definedName>
    <definedName name="tblCentraleChienChasse" localSheetId="15">#REF!</definedName>
    <definedName name="tblCentraleChienChasse">#REF!</definedName>
    <definedName name="xx" localSheetId="3">#REF!</definedName>
    <definedName name="xx" localSheetId="2">#REF!</definedName>
    <definedName name="xx" localSheetId="4">#REF!</definedName>
    <definedName name="xx" localSheetId="6">#REF!</definedName>
    <definedName name="xx" localSheetId="5">#REF!</definedName>
    <definedName name="xx" localSheetId="7">#REF!</definedName>
    <definedName name="xx" localSheetId="8">#REF!</definedName>
    <definedName name="xx" localSheetId="9">#REF!</definedName>
    <definedName name="xx" localSheetId="10">#REF!</definedName>
    <definedName name="xx" localSheetId="12">#REF!</definedName>
    <definedName name="xx" localSheetId="15">#REF!</definedName>
    <definedName name="xx">#REF!</definedName>
    <definedName name="_xlnm.Print_Area" localSheetId="0">'F1'!$B$2:$H$46</definedName>
    <definedName name="_xlnm.Print_Area" localSheetId="12">'F4'!$B$2:$J$47</definedName>
    <definedName name="_xlnm.Print_Area" localSheetId="14">'F6'!$B$2:$L$36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70" l="1"/>
  <c r="H52" i="70"/>
  <c r="H51" i="70"/>
  <c r="H50" i="70"/>
  <c r="H49" i="70"/>
  <c r="H48" i="70"/>
  <c r="H46" i="70"/>
  <c r="H45" i="70"/>
  <c r="H44" i="70"/>
  <c r="H43" i="70"/>
  <c r="H42" i="70"/>
  <c r="H41" i="70"/>
  <c r="H40" i="70"/>
  <c r="H39" i="70"/>
  <c r="H37" i="70"/>
  <c r="H36" i="70"/>
  <c r="H35" i="70"/>
  <c r="H34" i="70"/>
  <c r="H33" i="70"/>
  <c r="H31" i="70"/>
  <c r="H30" i="70"/>
  <c r="H29" i="70"/>
  <c r="H28" i="70"/>
  <c r="H27" i="70"/>
  <c r="H26" i="70"/>
  <c r="H24" i="70"/>
  <c r="H23" i="70"/>
  <c r="H22" i="70"/>
  <c r="H21" i="70"/>
  <c r="H20" i="70"/>
  <c r="H19" i="70"/>
  <c r="H18" i="70"/>
  <c r="H17" i="70"/>
  <c r="H16" i="70"/>
  <c r="H15" i="70"/>
  <c r="H14" i="70"/>
  <c r="H13" i="70"/>
  <c r="H12" i="70"/>
  <c r="C4" i="76" l="1"/>
  <c r="F2" i="76"/>
  <c r="C18" i="67" l="1"/>
  <c r="C23" i="67"/>
  <c r="C30" i="67"/>
  <c r="C8" i="67"/>
  <c r="D4" i="67" l="1"/>
  <c r="C4" i="66"/>
  <c r="D4" i="72"/>
  <c r="N10" i="74"/>
  <c r="N10" i="75" s="1"/>
  <c r="N9" i="74"/>
  <c r="N9" i="75" s="1"/>
  <c r="D7" i="73"/>
  <c r="D4" i="71"/>
  <c r="D4" i="70"/>
  <c r="D4" i="69"/>
  <c r="D4" i="68"/>
  <c r="C19" i="72" l="1"/>
  <c r="G19" i="72" s="1"/>
  <c r="C22" i="73" l="1"/>
  <c r="H20" i="71"/>
  <c r="J20" i="71"/>
  <c r="C20" i="71"/>
  <c r="C20" i="70"/>
  <c r="N19" i="69"/>
  <c r="Y19" i="69"/>
  <c r="C19" i="69"/>
  <c r="C19" i="68"/>
  <c r="J19" i="68"/>
  <c r="Q19" i="68"/>
  <c r="R840" i="75"/>
  <c r="T839" i="75"/>
  <c r="P839" i="75"/>
  <c r="C839" i="75"/>
  <c r="B839" i="75"/>
  <c r="T838" i="75"/>
  <c r="P838" i="75"/>
  <c r="C838" i="75"/>
  <c r="B838" i="75" s="1"/>
  <c r="T837" i="75"/>
  <c r="P837" i="75"/>
  <c r="C837" i="75"/>
  <c r="B837" i="75" s="1"/>
  <c r="T836" i="75"/>
  <c r="P836" i="75"/>
  <c r="C836" i="75"/>
  <c r="B836" i="75" s="1"/>
  <c r="T835" i="75"/>
  <c r="P835" i="75"/>
  <c r="C835" i="75"/>
  <c r="B835" i="75" s="1"/>
  <c r="C834" i="75"/>
  <c r="B834" i="75"/>
  <c r="T833" i="75"/>
  <c r="T831" i="75" s="1"/>
  <c r="P833" i="75"/>
  <c r="C833" i="75"/>
  <c r="B833" i="75" s="1"/>
  <c r="T832" i="75"/>
  <c r="P832" i="75"/>
  <c r="P831" i="75" s="1"/>
  <c r="C832" i="75"/>
  <c r="B832" i="75" s="1"/>
  <c r="C831" i="75"/>
  <c r="B831" i="75" s="1"/>
  <c r="T830" i="75"/>
  <c r="P830" i="75"/>
  <c r="C830" i="75"/>
  <c r="B830" i="75"/>
  <c r="T829" i="75"/>
  <c r="P829" i="75"/>
  <c r="C829" i="75"/>
  <c r="B829" i="75" s="1"/>
  <c r="T828" i="75"/>
  <c r="P828" i="75"/>
  <c r="C828" i="75"/>
  <c r="B828" i="75" s="1"/>
  <c r="C827" i="75"/>
  <c r="B827" i="75" s="1"/>
  <c r="T826" i="75"/>
  <c r="P826" i="75"/>
  <c r="C826" i="75"/>
  <c r="B826" i="75" s="1"/>
  <c r="T825" i="75"/>
  <c r="P825" i="75"/>
  <c r="C825" i="75"/>
  <c r="B825" i="75" s="1"/>
  <c r="C824" i="75"/>
  <c r="B824" i="75" s="1"/>
  <c r="T823" i="75"/>
  <c r="P823" i="75"/>
  <c r="C823" i="75"/>
  <c r="B823" i="75" s="1"/>
  <c r="T822" i="75"/>
  <c r="P822" i="75"/>
  <c r="C822" i="75"/>
  <c r="B822" i="75"/>
  <c r="T821" i="75"/>
  <c r="P821" i="75"/>
  <c r="C821" i="75"/>
  <c r="B821" i="75" s="1"/>
  <c r="C820" i="75"/>
  <c r="B820" i="75" s="1"/>
  <c r="T819" i="75"/>
  <c r="P819" i="75"/>
  <c r="C819" i="75"/>
  <c r="B819" i="75" s="1"/>
  <c r="T818" i="75"/>
  <c r="P818" i="75"/>
  <c r="C818" i="75"/>
  <c r="B818" i="75" s="1"/>
  <c r="T817" i="75"/>
  <c r="P817" i="75"/>
  <c r="C817" i="75"/>
  <c r="B817" i="75" s="1"/>
  <c r="T816" i="75"/>
  <c r="P816" i="75"/>
  <c r="C816" i="75"/>
  <c r="B816" i="75" s="1"/>
  <c r="T815" i="75"/>
  <c r="P815" i="75"/>
  <c r="C815" i="75"/>
  <c r="B815" i="75" s="1"/>
  <c r="T814" i="75"/>
  <c r="P814" i="75"/>
  <c r="C814" i="75"/>
  <c r="B814" i="75" s="1"/>
  <c r="C813" i="75"/>
  <c r="B813" i="75" s="1"/>
  <c r="T812" i="75"/>
  <c r="P812" i="75"/>
  <c r="C812" i="75"/>
  <c r="B812" i="75" s="1"/>
  <c r="C811" i="75"/>
  <c r="B811" i="75" s="1"/>
  <c r="T810" i="75"/>
  <c r="P810" i="75"/>
  <c r="C810" i="75"/>
  <c r="B810" i="75" s="1"/>
  <c r="T809" i="75"/>
  <c r="P809" i="75"/>
  <c r="C809" i="75"/>
  <c r="B809" i="75" s="1"/>
  <c r="C808" i="75"/>
  <c r="B808" i="75" s="1"/>
  <c r="T807" i="75"/>
  <c r="P807" i="75"/>
  <c r="C807" i="75"/>
  <c r="B807" i="75" s="1"/>
  <c r="T806" i="75"/>
  <c r="P806" i="75"/>
  <c r="C806" i="75"/>
  <c r="B806" i="75" s="1"/>
  <c r="T805" i="75"/>
  <c r="P805" i="75"/>
  <c r="C805" i="75"/>
  <c r="B805" i="75" s="1"/>
  <c r="T804" i="75"/>
  <c r="P804" i="75"/>
  <c r="C804" i="75"/>
  <c r="B804" i="75" s="1"/>
  <c r="T803" i="75"/>
  <c r="P803" i="75"/>
  <c r="C803" i="75"/>
  <c r="B803" i="75" s="1"/>
  <c r="T802" i="75"/>
  <c r="P802" i="75"/>
  <c r="C802" i="75"/>
  <c r="B802" i="75" s="1"/>
  <c r="C801" i="75"/>
  <c r="B801" i="75" s="1"/>
  <c r="C800" i="75"/>
  <c r="B800" i="75" s="1"/>
  <c r="T799" i="75"/>
  <c r="P799" i="75"/>
  <c r="C799" i="75"/>
  <c r="B799" i="75" s="1"/>
  <c r="T798" i="75"/>
  <c r="P798" i="75"/>
  <c r="C798" i="75"/>
  <c r="B798" i="75" s="1"/>
  <c r="T797" i="75"/>
  <c r="P797" i="75"/>
  <c r="C797" i="75"/>
  <c r="B797" i="75" s="1"/>
  <c r="T796" i="75"/>
  <c r="P796" i="75"/>
  <c r="C796" i="75"/>
  <c r="B796" i="75" s="1"/>
  <c r="T795" i="75"/>
  <c r="P795" i="75"/>
  <c r="C795" i="75"/>
  <c r="B795" i="75" s="1"/>
  <c r="T794" i="75"/>
  <c r="P794" i="75"/>
  <c r="C794" i="75"/>
  <c r="B794" i="75" s="1"/>
  <c r="T793" i="75"/>
  <c r="P793" i="75"/>
  <c r="C793" i="75"/>
  <c r="B793" i="75" s="1"/>
  <c r="C792" i="75"/>
  <c r="B792" i="75" s="1"/>
  <c r="T791" i="75"/>
  <c r="P791" i="75"/>
  <c r="C791" i="75"/>
  <c r="B791" i="75" s="1"/>
  <c r="T790" i="75"/>
  <c r="P790" i="75"/>
  <c r="C790" i="75"/>
  <c r="B790" i="75" s="1"/>
  <c r="T789" i="75"/>
  <c r="P789" i="75"/>
  <c r="C789" i="75"/>
  <c r="B789" i="75" s="1"/>
  <c r="T788" i="75"/>
  <c r="P788" i="75"/>
  <c r="C788" i="75"/>
  <c r="B788" i="75" s="1"/>
  <c r="T787" i="75"/>
  <c r="P787" i="75"/>
  <c r="C787" i="75"/>
  <c r="B787" i="75" s="1"/>
  <c r="C786" i="75"/>
  <c r="B786" i="75" s="1"/>
  <c r="C785" i="75"/>
  <c r="B785" i="75" s="1"/>
  <c r="T784" i="75"/>
  <c r="P784" i="75"/>
  <c r="C784" i="75"/>
  <c r="B784" i="75" s="1"/>
  <c r="T783" i="75"/>
  <c r="P783" i="75"/>
  <c r="C783" i="75"/>
  <c r="B783" i="75" s="1"/>
  <c r="T782" i="75"/>
  <c r="P782" i="75"/>
  <c r="C782" i="75"/>
  <c r="B782" i="75" s="1"/>
  <c r="T781" i="75"/>
  <c r="P781" i="75"/>
  <c r="C781" i="75"/>
  <c r="B781" i="75" s="1"/>
  <c r="T780" i="75"/>
  <c r="P780" i="75"/>
  <c r="C780" i="75"/>
  <c r="B780" i="75" s="1"/>
  <c r="T779" i="75"/>
  <c r="P779" i="75"/>
  <c r="C779" i="75"/>
  <c r="B779" i="75" s="1"/>
  <c r="T778" i="75"/>
  <c r="P778" i="75"/>
  <c r="P777" i="75" s="1"/>
  <c r="C778" i="75"/>
  <c r="B778" i="75" s="1"/>
  <c r="C777" i="75"/>
  <c r="B777" i="75" s="1"/>
  <c r="T776" i="75"/>
  <c r="P776" i="75"/>
  <c r="C776" i="75"/>
  <c r="B776" i="75" s="1"/>
  <c r="T775" i="75"/>
  <c r="P775" i="75"/>
  <c r="C775" i="75"/>
  <c r="B775" i="75" s="1"/>
  <c r="T774" i="75"/>
  <c r="P774" i="75"/>
  <c r="C774" i="75"/>
  <c r="B774" i="75" s="1"/>
  <c r="T773" i="75"/>
  <c r="P773" i="75"/>
  <c r="C773" i="75"/>
  <c r="B773" i="75" s="1"/>
  <c r="T772" i="75"/>
  <c r="P772" i="75"/>
  <c r="C772" i="75"/>
  <c r="B772" i="75" s="1"/>
  <c r="C771" i="75"/>
  <c r="B771" i="75" s="1"/>
  <c r="T770" i="75"/>
  <c r="P770" i="75"/>
  <c r="C770" i="75"/>
  <c r="B770" i="75" s="1"/>
  <c r="T769" i="75"/>
  <c r="P769" i="75"/>
  <c r="C769" i="75"/>
  <c r="B769" i="75" s="1"/>
  <c r="T768" i="75"/>
  <c r="P768" i="75"/>
  <c r="C768" i="75"/>
  <c r="B768" i="75" s="1"/>
  <c r="T767" i="75"/>
  <c r="P767" i="75"/>
  <c r="C767" i="75"/>
  <c r="B767" i="75" s="1"/>
  <c r="T766" i="75"/>
  <c r="P766" i="75"/>
  <c r="C766" i="75"/>
  <c r="B766" i="75" s="1"/>
  <c r="C765" i="75"/>
  <c r="B765" i="75" s="1"/>
  <c r="C764" i="75"/>
  <c r="B764" i="75" s="1"/>
  <c r="T763" i="75"/>
  <c r="P763" i="75"/>
  <c r="C763" i="75"/>
  <c r="B763" i="75" s="1"/>
  <c r="C762" i="75"/>
  <c r="B762" i="75" s="1"/>
  <c r="T761" i="75"/>
  <c r="P761" i="75"/>
  <c r="C761" i="75"/>
  <c r="B761" i="75" s="1"/>
  <c r="T760" i="75"/>
  <c r="P760" i="75"/>
  <c r="C760" i="75"/>
  <c r="B760" i="75" s="1"/>
  <c r="T759" i="75"/>
  <c r="P759" i="75"/>
  <c r="C759" i="75"/>
  <c r="B759" i="75" s="1"/>
  <c r="C758" i="75"/>
  <c r="B758" i="75" s="1"/>
  <c r="T757" i="75"/>
  <c r="P757" i="75"/>
  <c r="C757" i="75"/>
  <c r="B757" i="75" s="1"/>
  <c r="T756" i="75"/>
  <c r="P756" i="75"/>
  <c r="C756" i="75"/>
  <c r="B756" i="75"/>
  <c r="T755" i="75"/>
  <c r="P755" i="75"/>
  <c r="C755" i="75"/>
  <c r="B755" i="75" s="1"/>
  <c r="T754" i="75"/>
  <c r="P754" i="75"/>
  <c r="C754" i="75"/>
  <c r="B754" i="75" s="1"/>
  <c r="T753" i="75"/>
  <c r="P753" i="75"/>
  <c r="C753" i="75"/>
  <c r="B753" i="75" s="1"/>
  <c r="T752" i="75"/>
  <c r="P752" i="75"/>
  <c r="C752" i="75"/>
  <c r="B752" i="75" s="1"/>
  <c r="T751" i="75"/>
  <c r="P751" i="75"/>
  <c r="C751" i="75"/>
  <c r="B751" i="75" s="1"/>
  <c r="C750" i="75"/>
  <c r="B750" i="75" s="1"/>
  <c r="T749" i="75"/>
  <c r="P749" i="75"/>
  <c r="C749" i="75"/>
  <c r="B749" i="75" s="1"/>
  <c r="T748" i="75"/>
  <c r="P748" i="75"/>
  <c r="C748" i="75"/>
  <c r="B748" i="75"/>
  <c r="T747" i="75"/>
  <c r="P747" i="75"/>
  <c r="C747" i="75"/>
  <c r="B747" i="75" s="1"/>
  <c r="T746" i="75"/>
  <c r="P746" i="75"/>
  <c r="C746" i="75"/>
  <c r="B746" i="75" s="1"/>
  <c r="T745" i="75"/>
  <c r="P745" i="75"/>
  <c r="C745" i="75"/>
  <c r="B745" i="75" s="1"/>
  <c r="T744" i="75"/>
  <c r="P744" i="75"/>
  <c r="C744" i="75"/>
  <c r="B744" i="75" s="1"/>
  <c r="T743" i="75"/>
  <c r="P743" i="75"/>
  <c r="C743" i="75"/>
  <c r="B743" i="75" s="1"/>
  <c r="C742" i="75"/>
  <c r="B742" i="75" s="1"/>
  <c r="T741" i="75"/>
  <c r="P741" i="75"/>
  <c r="C741" i="75"/>
  <c r="B741" i="75" s="1"/>
  <c r="T740" i="75"/>
  <c r="P740" i="75"/>
  <c r="C740" i="75"/>
  <c r="B740" i="75" s="1"/>
  <c r="T739" i="75"/>
  <c r="P739" i="75"/>
  <c r="C739" i="75"/>
  <c r="B739" i="75" s="1"/>
  <c r="T738" i="75"/>
  <c r="P738" i="75"/>
  <c r="C738" i="75"/>
  <c r="B738" i="75" s="1"/>
  <c r="T737" i="75"/>
  <c r="P737" i="75"/>
  <c r="C737" i="75"/>
  <c r="B737" i="75" s="1"/>
  <c r="T736" i="75"/>
  <c r="P736" i="75"/>
  <c r="C736" i="75"/>
  <c r="B736" i="75" s="1"/>
  <c r="C735" i="75"/>
  <c r="B735" i="75" s="1"/>
  <c r="C734" i="75"/>
  <c r="B734" i="75" s="1"/>
  <c r="C733" i="75"/>
  <c r="B733" i="75" s="1"/>
  <c r="T732" i="75"/>
  <c r="P732" i="75"/>
  <c r="C732" i="75"/>
  <c r="B732" i="75" s="1"/>
  <c r="T731" i="75"/>
  <c r="P731" i="75"/>
  <c r="C731" i="75"/>
  <c r="B731" i="75" s="1"/>
  <c r="T730" i="75"/>
  <c r="P730" i="75"/>
  <c r="P729" i="75" s="1"/>
  <c r="C730" i="75"/>
  <c r="B730" i="75" s="1"/>
  <c r="C729" i="75"/>
  <c r="B729" i="75" s="1"/>
  <c r="T728" i="75"/>
  <c r="P728" i="75"/>
  <c r="C728" i="75"/>
  <c r="B728" i="75" s="1"/>
  <c r="T727" i="75"/>
  <c r="P727" i="75"/>
  <c r="P726" i="75" s="1"/>
  <c r="C727" i="75"/>
  <c r="B727" i="75" s="1"/>
  <c r="C726" i="75"/>
  <c r="B726" i="75" s="1"/>
  <c r="C725" i="75"/>
  <c r="B725" i="75" s="1"/>
  <c r="T724" i="75"/>
  <c r="P724" i="75"/>
  <c r="C724" i="75"/>
  <c r="B724" i="75" s="1"/>
  <c r="T723" i="75"/>
  <c r="P723" i="75"/>
  <c r="C723" i="75"/>
  <c r="B723" i="75" s="1"/>
  <c r="T722" i="75"/>
  <c r="P722" i="75"/>
  <c r="C722" i="75"/>
  <c r="B722" i="75" s="1"/>
  <c r="C721" i="75"/>
  <c r="B721" i="75" s="1"/>
  <c r="T720" i="75"/>
  <c r="P720" i="75"/>
  <c r="C720" i="75"/>
  <c r="B720" i="75" s="1"/>
  <c r="T719" i="75"/>
  <c r="P719" i="75"/>
  <c r="C719" i="75"/>
  <c r="B719" i="75" s="1"/>
  <c r="C718" i="75"/>
  <c r="B718" i="75" s="1"/>
  <c r="C717" i="75"/>
  <c r="B717" i="75" s="1"/>
  <c r="C716" i="75"/>
  <c r="B716" i="75" s="1"/>
  <c r="T715" i="75"/>
  <c r="P715" i="75"/>
  <c r="C715" i="75"/>
  <c r="B715" i="75" s="1"/>
  <c r="T714" i="75"/>
  <c r="P714" i="75"/>
  <c r="C714" i="75"/>
  <c r="B714" i="75" s="1"/>
  <c r="T713" i="75"/>
  <c r="P713" i="75"/>
  <c r="C713" i="75"/>
  <c r="B713" i="75" s="1"/>
  <c r="T712" i="75"/>
  <c r="P712" i="75"/>
  <c r="C712" i="75"/>
  <c r="B712" i="75"/>
  <c r="T711" i="75"/>
  <c r="P711" i="75"/>
  <c r="C711" i="75"/>
  <c r="B711" i="75" s="1"/>
  <c r="T710" i="75"/>
  <c r="P710" i="75"/>
  <c r="C710" i="75"/>
  <c r="B710" i="75" s="1"/>
  <c r="T709" i="75"/>
  <c r="P709" i="75"/>
  <c r="C709" i="75"/>
  <c r="B709" i="75" s="1"/>
  <c r="T708" i="75"/>
  <c r="C708" i="75"/>
  <c r="B708" i="75" s="1"/>
  <c r="T707" i="75"/>
  <c r="P707" i="75"/>
  <c r="C707" i="75"/>
  <c r="B707" i="75" s="1"/>
  <c r="C706" i="75"/>
  <c r="B706" i="75" s="1"/>
  <c r="C705" i="75"/>
  <c r="B705" i="75" s="1"/>
  <c r="C704" i="75"/>
  <c r="B704" i="75" s="1"/>
  <c r="T703" i="75"/>
  <c r="P703" i="75"/>
  <c r="C703" i="75"/>
  <c r="B703" i="75" s="1"/>
  <c r="T702" i="75"/>
  <c r="P702" i="75"/>
  <c r="P701" i="75" s="1"/>
  <c r="C702" i="75"/>
  <c r="B702" i="75" s="1"/>
  <c r="C701" i="75"/>
  <c r="B701" i="75" s="1"/>
  <c r="C700" i="75"/>
  <c r="B700" i="75" s="1"/>
  <c r="T699" i="75"/>
  <c r="P699" i="75"/>
  <c r="C699" i="75"/>
  <c r="B699" i="75" s="1"/>
  <c r="T698" i="75"/>
  <c r="P698" i="75"/>
  <c r="C698" i="75"/>
  <c r="B698" i="75" s="1"/>
  <c r="T697" i="75"/>
  <c r="P697" i="75"/>
  <c r="C697" i="75"/>
  <c r="B697" i="75" s="1"/>
  <c r="T696" i="75"/>
  <c r="P696" i="75"/>
  <c r="C696" i="75"/>
  <c r="B696" i="75" s="1"/>
  <c r="C695" i="75"/>
  <c r="B695" i="75" s="1"/>
  <c r="T694" i="75"/>
  <c r="P694" i="75"/>
  <c r="C694" i="75"/>
  <c r="B694" i="75" s="1"/>
  <c r="C693" i="75"/>
  <c r="B693" i="75" s="1"/>
  <c r="T692" i="75"/>
  <c r="P692" i="75"/>
  <c r="C692" i="75"/>
  <c r="B692" i="75" s="1"/>
  <c r="T691" i="75"/>
  <c r="P691" i="75"/>
  <c r="C691" i="75"/>
  <c r="B691" i="75" s="1"/>
  <c r="C690" i="75"/>
  <c r="B690" i="75"/>
  <c r="C689" i="75"/>
  <c r="B689" i="75" s="1"/>
  <c r="T688" i="75"/>
  <c r="P688" i="75"/>
  <c r="C688" i="75"/>
  <c r="B688" i="75" s="1"/>
  <c r="T687" i="75"/>
  <c r="P687" i="75"/>
  <c r="C687" i="75"/>
  <c r="B687" i="75"/>
  <c r="C686" i="75"/>
  <c r="B686" i="75" s="1"/>
  <c r="T685" i="75"/>
  <c r="P685" i="75"/>
  <c r="C685" i="75"/>
  <c r="B685" i="75" s="1"/>
  <c r="T684" i="75"/>
  <c r="P684" i="75"/>
  <c r="C684" i="75"/>
  <c r="B684" i="75" s="1"/>
  <c r="T683" i="75"/>
  <c r="P683" i="75"/>
  <c r="C683" i="75"/>
  <c r="B683" i="75" s="1"/>
  <c r="T682" i="75"/>
  <c r="P682" i="75"/>
  <c r="C682" i="75"/>
  <c r="B682" i="75" s="1"/>
  <c r="T681" i="75"/>
  <c r="P681" i="75"/>
  <c r="C681" i="75"/>
  <c r="B681" i="75" s="1"/>
  <c r="T680" i="75"/>
  <c r="P680" i="75"/>
  <c r="C680" i="75"/>
  <c r="B680" i="75" s="1"/>
  <c r="T679" i="75"/>
  <c r="P679" i="75"/>
  <c r="C679" i="75"/>
  <c r="B679" i="75" s="1"/>
  <c r="T678" i="75"/>
  <c r="P678" i="75"/>
  <c r="C678" i="75"/>
  <c r="B678" i="75" s="1"/>
  <c r="T677" i="75"/>
  <c r="P677" i="75"/>
  <c r="C677" i="75"/>
  <c r="B677" i="75" s="1"/>
  <c r="T676" i="75"/>
  <c r="P676" i="75"/>
  <c r="C676" i="75"/>
  <c r="B676" i="75" s="1"/>
  <c r="T675" i="75"/>
  <c r="P675" i="75"/>
  <c r="C675" i="75"/>
  <c r="B675" i="75" s="1"/>
  <c r="C674" i="75"/>
  <c r="B674" i="75" s="1"/>
  <c r="C673" i="75"/>
  <c r="B673" i="75" s="1"/>
  <c r="T672" i="75"/>
  <c r="P672" i="75"/>
  <c r="C672" i="75"/>
  <c r="B672" i="75" s="1"/>
  <c r="T671" i="75"/>
  <c r="P671" i="75"/>
  <c r="C671" i="75"/>
  <c r="B671" i="75" s="1"/>
  <c r="T670" i="75"/>
  <c r="P670" i="75"/>
  <c r="C670" i="75"/>
  <c r="B670" i="75" s="1"/>
  <c r="T669" i="75"/>
  <c r="P669" i="75"/>
  <c r="C669" i="75"/>
  <c r="B669" i="75" s="1"/>
  <c r="C668" i="75"/>
  <c r="B668" i="75" s="1"/>
  <c r="T667" i="75"/>
  <c r="P667" i="75"/>
  <c r="C667" i="75"/>
  <c r="B667" i="75" s="1"/>
  <c r="T666" i="75"/>
  <c r="P666" i="75"/>
  <c r="C666" i="75"/>
  <c r="B666" i="75" s="1"/>
  <c r="T665" i="75"/>
  <c r="P665" i="75"/>
  <c r="C665" i="75"/>
  <c r="B665" i="75" s="1"/>
  <c r="T664" i="75"/>
  <c r="P664" i="75"/>
  <c r="C664" i="75"/>
  <c r="B664" i="75" s="1"/>
  <c r="C663" i="75"/>
  <c r="B663" i="75" s="1"/>
  <c r="C662" i="75"/>
  <c r="B662" i="75" s="1"/>
  <c r="T661" i="75"/>
  <c r="P661" i="75"/>
  <c r="C661" i="75"/>
  <c r="B661" i="75" s="1"/>
  <c r="T660" i="75"/>
  <c r="P660" i="75"/>
  <c r="C660" i="75"/>
  <c r="B660" i="75" s="1"/>
  <c r="T659" i="75"/>
  <c r="P659" i="75"/>
  <c r="C659" i="75"/>
  <c r="B659" i="75" s="1"/>
  <c r="T658" i="75"/>
  <c r="P658" i="75"/>
  <c r="C658" i="75"/>
  <c r="B658" i="75" s="1"/>
  <c r="T657" i="75"/>
  <c r="P657" i="75"/>
  <c r="C657" i="75"/>
  <c r="B657" i="75" s="1"/>
  <c r="C656" i="75"/>
  <c r="B656" i="75" s="1"/>
  <c r="T655" i="75"/>
  <c r="P655" i="75"/>
  <c r="C655" i="75"/>
  <c r="B655" i="75" s="1"/>
  <c r="T654" i="75"/>
  <c r="P654" i="75"/>
  <c r="C654" i="75"/>
  <c r="B654" i="75" s="1"/>
  <c r="C653" i="75"/>
  <c r="B653" i="75" s="1"/>
  <c r="T652" i="75"/>
  <c r="P652" i="75"/>
  <c r="C652" i="75"/>
  <c r="B652" i="75" s="1"/>
  <c r="T651" i="75"/>
  <c r="P651" i="75"/>
  <c r="C651" i="75"/>
  <c r="B651" i="75" s="1"/>
  <c r="T650" i="75"/>
  <c r="P650" i="75"/>
  <c r="C650" i="75"/>
  <c r="B650" i="75" s="1"/>
  <c r="T649" i="75"/>
  <c r="P649" i="75"/>
  <c r="C649" i="75"/>
  <c r="B649" i="75" s="1"/>
  <c r="C648" i="75"/>
  <c r="B648" i="75" s="1"/>
  <c r="T647" i="75"/>
  <c r="P647" i="75"/>
  <c r="C647" i="75"/>
  <c r="B647" i="75" s="1"/>
  <c r="T646" i="75"/>
  <c r="P646" i="75"/>
  <c r="C646" i="75"/>
  <c r="B646" i="75" s="1"/>
  <c r="T645" i="75"/>
  <c r="P645" i="75"/>
  <c r="C645" i="75"/>
  <c r="B645" i="75" s="1"/>
  <c r="T644" i="75"/>
  <c r="P644" i="75"/>
  <c r="C644" i="75"/>
  <c r="B644" i="75" s="1"/>
  <c r="C643" i="75"/>
  <c r="B643" i="75" s="1"/>
  <c r="T642" i="75"/>
  <c r="P642" i="75"/>
  <c r="C642" i="75"/>
  <c r="B642" i="75" s="1"/>
  <c r="T641" i="75"/>
  <c r="P641" i="75"/>
  <c r="C641" i="75"/>
  <c r="B641" i="75" s="1"/>
  <c r="T640" i="75"/>
  <c r="P640" i="75"/>
  <c r="C640" i="75"/>
  <c r="B640" i="75" s="1"/>
  <c r="T639" i="75"/>
  <c r="P639" i="75"/>
  <c r="C639" i="75"/>
  <c r="B639" i="75" s="1"/>
  <c r="T638" i="75"/>
  <c r="P638" i="75"/>
  <c r="C638" i="75"/>
  <c r="B638" i="75" s="1"/>
  <c r="T637" i="75"/>
  <c r="P637" i="75"/>
  <c r="C637" i="75"/>
  <c r="B637" i="75" s="1"/>
  <c r="T636" i="75"/>
  <c r="P636" i="75"/>
  <c r="C636" i="75"/>
  <c r="B636" i="75" s="1"/>
  <c r="T635" i="75"/>
  <c r="P635" i="75"/>
  <c r="C635" i="75"/>
  <c r="B635" i="75" s="1"/>
  <c r="C634" i="75"/>
  <c r="B634" i="75" s="1"/>
  <c r="C633" i="75"/>
  <c r="B633" i="75" s="1"/>
  <c r="C632" i="75"/>
  <c r="B632" i="75" s="1"/>
  <c r="T631" i="75"/>
  <c r="P631" i="75"/>
  <c r="C631" i="75"/>
  <c r="B631" i="75" s="1"/>
  <c r="T630" i="75"/>
  <c r="P630" i="75"/>
  <c r="C630" i="75"/>
  <c r="B630" i="75" s="1"/>
  <c r="T629" i="75"/>
  <c r="P629" i="75"/>
  <c r="C629" i="75"/>
  <c r="B629" i="75" s="1"/>
  <c r="T628" i="75"/>
  <c r="P628" i="75"/>
  <c r="C628" i="75"/>
  <c r="B628" i="75" s="1"/>
  <c r="T627" i="75"/>
  <c r="P627" i="75"/>
  <c r="C627" i="75"/>
  <c r="B627" i="75"/>
  <c r="T626" i="75"/>
  <c r="P626" i="75"/>
  <c r="C626" i="75"/>
  <c r="B626" i="75" s="1"/>
  <c r="C625" i="75"/>
  <c r="B625" i="75" s="1"/>
  <c r="T624" i="75"/>
  <c r="P624" i="75"/>
  <c r="C624" i="75"/>
  <c r="B624" i="75" s="1"/>
  <c r="T623" i="75"/>
  <c r="P623" i="75"/>
  <c r="C623" i="75"/>
  <c r="B623" i="75" s="1"/>
  <c r="T622" i="75"/>
  <c r="P622" i="75"/>
  <c r="C622" i="75"/>
  <c r="B622" i="75" s="1"/>
  <c r="T621" i="75"/>
  <c r="P621" i="75"/>
  <c r="C621" i="75"/>
  <c r="B621" i="75" s="1"/>
  <c r="T620" i="75"/>
  <c r="P620" i="75"/>
  <c r="C620" i="75"/>
  <c r="B620" i="75" s="1"/>
  <c r="T619" i="75"/>
  <c r="P619" i="75"/>
  <c r="C619" i="75"/>
  <c r="B619" i="75" s="1"/>
  <c r="C618" i="75"/>
  <c r="B618" i="75" s="1"/>
  <c r="T617" i="75"/>
  <c r="P617" i="75"/>
  <c r="C617" i="75"/>
  <c r="B617" i="75"/>
  <c r="T616" i="75"/>
  <c r="P616" i="75"/>
  <c r="C616" i="75"/>
  <c r="B616" i="75" s="1"/>
  <c r="T615" i="75"/>
  <c r="P615" i="75"/>
  <c r="C615" i="75"/>
  <c r="B615" i="75" s="1"/>
  <c r="T614" i="75"/>
  <c r="P614" i="75"/>
  <c r="C614" i="75"/>
  <c r="B614" i="75" s="1"/>
  <c r="T613" i="75"/>
  <c r="P613" i="75"/>
  <c r="C613" i="75"/>
  <c r="B613" i="75" s="1"/>
  <c r="T612" i="75"/>
  <c r="P612" i="75"/>
  <c r="C612" i="75"/>
  <c r="B612" i="75" s="1"/>
  <c r="T611" i="75"/>
  <c r="P611" i="75"/>
  <c r="C611" i="75"/>
  <c r="B611" i="75"/>
  <c r="T610" i="75"/>
  <c r="P610" i="75"/>
  <c r="C610" i="75"/>
  <c r="B610" i="75" s="1"/>
  <c r="T609" i="75"/>
  <c r="P609" i="75"/>
  <c r="C609" i="75"/>
  <c r="B609" i="75" s="1"/>
  <c r="T608" i="75"/>
  <c r="P608" i="75"/>
  <c r="C608" i="75"/>
  <c r="B608" i="75" s="1"/>
  <c r="C607" i="75"/>
  <c r="B607" i="75" s="1"/>
  <c r="C606" i="75"/>
  <c r="B606" i="75" s="1"/>
  <c r="T605" i="75"/>
  <c r="P605" i="75"/>
  <c r="C605" i="75"/>
  <c r="B605" i="75"/>
  <c r="T604" i="75"/>
  <c r="P604" i="75"/>
  <c r="P603" i="75" s="1"/>
  <c r="C604" i="75"/>
  <c r="B604" i="75" s="1"/>
  <c r="C603" i="75"/>
  <c r="B603" i="75" s="1"/>
  <c r="T602" i="75"/>
  <c r="P602" i="75"/>
  <c r="C602" i="75"/>
  <c r="B602" i="75" s="1"/>
  <c r="T601" i="75"/>
  <c r="P601" i="75"/>
  <c r="C601" i="75"/>
  <c r="B601" i="75" s="1"/>
  <c r="C600" i="75"/>
  <c r="B600" i="75" s="1"/>
  <c r="C599" i="75"/>
  <c r="B599" i="75" s="1"/>
  <c r="T598" i="75"/>
  <c r="P598" i="75"/>
  <c r="C598" i="75"/>
  <c r="B598" i="75" s="1"/>
  <c r="T597" i="75"/>
  <c r="P597" i="75"/>
  <c r="C597" i="75"/>
  <c r="B597" i="75" s="1"/>
  <c r="C596" i="75"/>
  <c r="B596" i="75" s="1"/>
  <c r="T595" i="75"/>
  <c r="P595" i="75"/>
  <c r="C595" i="75"/>
  <c r="B595" i="75" s="1"/>
  <c r="T594" i="75"/>
  <c r="P594" i="75"/>
  <c r="C594" i="75"/>
  <c r="B594" i="75" s="1"/>
  <c r="T593" i="75"/>
  <c r="P593" i="75"/>
  <c r="C593" i="75"/>
  <c r="B593" i="75" s="1"/>
  <c r="T592" i="75"/>
  <c r="P592" i="75"/>
  <c r="C592" i="75"/>
  <c r="B592" i="75" s="1"/>
  <c r="T591" i="75"/>
  <c r="P591" i="75"/>
  <c r="C591" i="75"/>
  <c r="B591" i="75" s="1"/>
  <c r="T590" i="75"/>
  <c r="P590" i="75"/>
  <c r="C590" i="75"/>
  <c r="B590" i="75" s="1"/>
  <c r="T589" i="75"/>
  <c r="P589" i="75"/>
  <c r="C589" i="75"/>
  <c r="B589" i="75" s="1"/>
  <c r="C588" i="75"/>
  <c r="B588" i="75" s="1"/>
  <c r="T587" i="75"/>
  <c r="P587" i="75"/>
  <c r="C587" i="75"/>
  <c r="B587" i="75" s="1"/>
  <c r="T586" i="75"/>
  <c r="P586" i="75"/>
  <c r="C586" i="75"/>
  <c r="B586" i="75" s="1"/>
  <c r="T585" i="75"/>
  <c r="P585" i="75"/>
  <c r="C585" i="75"/>
  <c r="B585" i="75" s="1"/>
  <c r="T584" i="75"/>
  <c r="P584" i="75"/>
  <c r="C584" i="75"/>
  <c r="B584" i="75" s="1"/>
  <c r="T583" i="75"/>
  <c r="P583" i="75"/>
  <c r="C583" i="75"/>
  <c r="B583" i="75"/>
  <c r="C582" i="75"/>
  <c r="B582" i="75" s="1"/>
  <c r="T581" i="75"/>
  <c r="P581" i="75"/>
  <c r="C581" i="75"/>
  <c r="B581" i="75" s="1"/>
  <c r="T580" i="75"/>
  <c r="P580" i="75"/>
  <c r="C580" i="75"/>
  <c r="B580" i="75" s="1"/>
  <c r="T579" i="75"/>
  <c r="P579" i="75"/>
  <c r="C579" i="75"/>
  <c r="B579" i="75" s="1"/>
  <c r="T578" i="75"/>
  <c r="P578" i="75"/>
  <c r="C578" i="75"/>
  <c r="B578" i="75" s="1"/>
  <c r="T577" i="75"/>
  <c r="P577" i="75"/>
  <c r="C577" i="75"/>
  <c r="B577" i="75" s="1"/>
  <c r="C576" i="75"/>
  <c r="B576" i="75" s="1"/>
  <c r="C575" i="75"/>
  <c r="B575" i="75"/>
  <c r="T574" i="75"/>
  <c r="P574" i="75"/>
  <c r="C574" i="75"/>
  <c r="B574" i="75" s="1"/>
  <c r="C573" i="75"/>
  <c r="B573" i="75" s="1"/>
  <c r="T572" i="75"/>
  <c r="P572" i="75"/>
  <c r="C572" i="75"/>
  <c r="B572" i="75" s="1"/>
  <c r="T571" i="75"/>
  <c r="P571" i="75"/>
  <c r="C571" i="75"/>
  <c r="B571" i="75"/>
  <c r="T570" i="75"/>
  <c r="P570" i="75"/>
  <c r="C570" i="75"/>
  <c r="B570" i="75" s="1"/>
  <c r="C569" i="75"/>
  <c r="B569" i="75" s="1"/>
  <c r="T568" i="75"/>
  <c r="P568" i="75"/>
  <c r="C568" i="75"/>
  <c r="B568" i="75" s="1"/>
  <c r="T567" i="75"/>
  <c r="P567" i="75"/>
  <c r="C567" i="75"/>
  <c r="B567" i="75" s="1"/>
  <c r="T566" i="75"/>
  <c r="P566" i="75"/>
  <c r="C566" i="75"/>
  <c r="B566" i="75" s="1"/>
  <c r="T565" i="75"/>
  <c r="P565" i="75"/>
  <c r="C565" i="75"/>
  <c r="B565" i="75" s="1"/>
  <c r="T564" i="75"/>
  <c r="P564" i="75"/>
  <c r="C564" i="75"/>
  <c r="B564" i="75" s="1"/>
  <c r="T563" i="75"/>
  <c r="P563" i="75"/>
  <c r="C563" i="75"/>
  <c r="B563" i="75" s="1"/>
  <c r="C562" i="75"/>
  <c r="B562" i="75" s="1"/>
  <c r="C561" i="75"/>
  <c r="B561" i="75"/>
  <c r="T560" i="75"/>
  <c r="P560" i="75"/>
  <c r="C560" i="75"/>
  <c r="B560" i="75" s="1"/>
  <c r="T559" i="75"/>
  <c r="P559" i="75"/>
  <c r="C559" i="75"/>
  <c r="B559" i="75" s="1"/>
  <c r="T558" i="75"/>
  <c r="P558" i="75"/>
  <c r="C558" i="75"/>
  <c r="B558" i="75" s="1"/>
  <c r="C557" i="75"/>
  <c r="B557" i="75" s="1"/>
  <c r="T556" i="75"/>
  <c r="P556" i="75"/>
  <c r="C556" i="75"/>
  <c r="B556" i="75" s="1"/>
  <c r="T555" i="75"/>
  <c r="P555" i="75"/>
  <c r="C555" i="75"/>
  <c r="B555" i="75" s="1"/>
  <c r="T554" i="75"/>
  <c r="P554" i="75"/>
  <c r="C554" i="75"/>
  <c r="B554" i="75" s="1"/>
  <c r="C553" i="75"/>
  <c r="B553" i="75"/>
  <c r="C552" i="75"/>
  <c r="B552" i="75" s="1"/>
  <c r="T551" i="75"/>
  <c r="P551" i="75"/>
  <c r="C551" i="75"/>
  <c r="B551" i="75"/>
  <c r="T550" i="75"/>
  <c r="P550" i="75"/>
  <c r="C550" i="75"/>
  <c r="B550" i="75" s="1"/>
  <c r="T549" i="75"/>
  <c r="P549" i="75"/>
  <c r="C549" i="75"/>
  <c r="B549" i="75" s="1"/>
  <c r="T548" i="75"/>
  <c r="P548" i="75"/>
  <c r="C548" i="75"/>
  <c r="B548" i="75" s="1"/>
  <c r="T547" i="75"/>
  <c r="P547" i="75"/>
  <c r="C547" i="75"/>
  <c r="B547" i="75" s="1"/>
  <c r="T546" i="75"/>
  <c r="P546" i="75"/>
  <c r="C546" i="75"/>
  <c r="B546" i="75" s="1"/>
  <c r="C545" i="75"/>
  <c r="B545" i="75" s="1"/>
  <c r="T544" i="75"/>
  <c r="P544" i="75"/>
  <c r="C544" i="75"/>
  <c r="B544" i="75" s="1"/>
  <c r="C543" i="75"/>
  <c r="B543" i="75" s="1"/>
  <c r="T542" i="75"/>
  <c r="P542" i="75"/>
  <c r="C542" i="75"/>
  <c r="B542" i="75" s="1"/>
  <c r="T541" i="75"/>
  <c r="T540" i="75" s="1"/>
  <c r="P541" i="75"/>
  <c r="C541" i="75"/>
  <c r="B541" i="75" s="1"/>
  <c r="C540" i="75"/>
  <c r="B540" i="75" s="1"/>
  <c r="C539" i="75"/>
  <c r="B539" i="75"/>
  <c r="C538" i="75"/>
  <c r="B538" i="75" s="1"/>
  <c r="C537" i="75"/>
  <c r="B537" i="75" s="1"/>
  <c r="T536" i="75"/>
  <c r="P536" i="75"/>
  <c r="C536" i="75"/>
  <c r="B536" i="75" s="1"/>
  <c r="T535" i="75"/>
  <c r="P535" i="75"/>
  <c r="C535" i="75"/>
  <c r="B535" i="75" s="1"/>
  <c r="C534" i="75"/>
  <c r="B534" i="75" s="1"/>
  <c r="T533" i="75"/>
  <c r="P533" i="75"/>
  <c r="C533" i="75"/>
  <c r="B533" i="75" s="1"/>
  <c r="T532" i="75"/>
  <c r="P532" i="75"/>
  <c r="C532" i="75"/>
  <c r="B532" i="75" s="1"/>
  <c r="T531" i="75"/>
  <c r="P531" i="75"/>
  <c r="C531" i="75"/>
  <c r="B531" i="75" s="1"/>
  <c r="T530" i="75"/>
  <c r="P530" i="75"/>
  <c r="C530" i="75"/>
  <c r="B530" i="75" s="1"/>
  <c r="T529" i="75"/>
  <c r="P529" i="75"/>
  <c r="C529" i="75"/>
  <c r="B529" i="75" s="1"/>
  <c r="T528" i="75"/>
  <c r="P528" i="75"/>
  <c r="C528" i="75"/>
  <c r="B528" i="75" s="1"/>
  <c r="C527" i="75"/>
  <c r="B527" i="75" s="1"/>
  <c r="T526" i="75"/>
  <c r="P526" i="75"/>
  <c r="C526" i="75"/>
  <c r="B526" i="75" s="1"/>
  <c r="T525" i="75"/>
  <c r="P525" i="75"/>
  <c r="C525" i="75"/>
  <c r="B525" i="75" s="1"/>
  <c r="T524" i="75"/>
  <c r="P524" i="75"/>
  <c r="C524" i="75"/>
  <c r="B524" i="75" s="1"/>
  <c r="C523" i="75"/>
  <c r="B523" i="75"/>
  <c r="C522" i="75"/>
  <c r="B522" i="75" s="1"/>
  <c r="T521" i="75"/>
  <c r="P521" i="75"/>
  <c r="C521" i="75"/>
  <c r="B521" i="75"/>
  <c r="T520" i="75"/>
  <c r="P520" i="75"/>
  <c r="C520" i="75"/>
  <c r="B520" i="75" s="1"/>
  <c r="T519" i="75"/>
  <c r="P519" i="75"/>
  <c r="C519" i="75"/>
  <c r="B519" i="75" s="1"/>
  <c r="T518" i="75"/>
  <c r="P518" i="75"/>
  <c r="C518" i="75"/>
  <c r="B518" i="75" s="1"/>
  <c r="T517" i="75"/>
  <c r="P517" i="75"/>
  <c r="C517" i="75"/>
  <c r="B517" i="75" s="1"/>
  <c r="T516" i="75"/>
  <c r="P516" i="75"/>
  <c r="C516" i="75"/>
  <c r="B516" i="75" s="1"/>
  <c r="C515" i="75"/>
  <c r="B515" i="75" s="1"/>
  <c r="T514" i="75"/>
  <c r="P514" i="75"/>
  <c r="C514" i="75"/>
  <c r="B514" i="75" s="1"/>
  <c r="T513" i="75"/>
  <c r="P513" i="75"/>
  <c r="C513" i="75"/>
  <c r="B513" i="75" s="1"/>
  <c r="T512" i="75"/>
  <c r="P512" i="75"/>
  <c r="C512" i="75"/>
  <c r="B512" i="75" s="1"/>
  <c r="C511" i="75"/>
  <c r="B511" i="75" s="1"/>
  <c r="T510" i="75"/>
  <c r="P510" i="75"/>
  <c r="C510" i="75"/>
  <c r="B510" i="75" s="1"/>
  <c r="C509" i="75"/>
  <c r="B509" i="75" s="1"/>
  <c r="T508" i="75"/>
  <c r="P508" i="75"/>
  <c r="C508" i="75"/>
  <c r="B508" i="75" s="1"/>
  <c r="T507" i="75"/>
  <c r="P507" i="75"/>
  <c r="C507" i="75"/>
  <c r="B507" i="75" s="1"/>
  <c r="T506" i="75"/>
  <c r="P506" i="75"/>
  <c r="C506" i="75"/>
  <c r="B506" i="75" s="1"/>
  <c r="T505" i="75"/>
  <c r="P505" i="75"/>
  <c r="C505" i="75"/>
  <c r="B505" i="75" s="1"/>
  <c r="T504" i="75"/>
  <c r="P504" i="75"/>
  <c r="C504" i="75"/>
  <c r="B504" i="75" s="1"/>
  <c r="T503" i="75"/>
  <c r="P503" i="75"/>
  <c r="C503" i="75"/>
  <c r="B503" i="75"/>
  <c r="C502" i="75"/>
  <c r="B502" i="75" s="1"/>
  <c r="C501" i="75"/>
  <c r="B501" i="75" s="1"/>
  <c r="C500" i="75"/>
  <c r="B500" i="75" s="1"/>
  <c r="T499" i="75"/>
  <c r="P499" i="75"/>
  <c r="C499" i="75"/>
  <c r="B499" i="75" s="1"/>
  <c r="T498" i="75"/>
  <c r="P498" i="75"/>
  <c r="C498" i="75"/>
  <c r="B498" i="75" s="1"/>
  <c r="T497" i="75"/>
  <c r="P497" i="75"/>
  <c r="C497" i="75"/>
  <c r="B497" i="75" s="1"/>
  <c r="T496" i="75"/>
  <c r="T495" i="75" s="1"/>
  <c r="P496" i="75"/>
  <c r="P495" i="75" s="1"/>
  <c r="C496" i="75"/>
  <c r="B496" i="75" s="1"/>
  <c r="C495" i="75"/>
  <c r="B495" i="75" s="1"/>
  <c r="T494" i="75"/>
  <c r="P494" i="75"/>
  <c r="C494" i="75"/>
  <c r="B494" i="75" s="1"/>
  <c r="T493" i="75"/>
  <c r="P493" i="75"/>
  <c r="C493" i="75"/>
  <c r="B493" i="75" s="1"/>
  <c r="T492" i="75"/>
  <c r="P492" i="75"/>
  <c r="C492" i="75"/>
  <c r="B492" i="75" s="1"/>
  <c r="T491" i="75"/>
  <c r="P491" i="75"/>
  <c r="C491" i="75"/>
  <c r="B491" i="75"/>
  <c r="T490" i="75"/>
  <c r="P490" i="75"/>
  <c r="C490" i="75"/>
  <c r="B490" i="75" s="1"/>
  <c r="T489" i="75"/>
  <c r="P489" i="75"/>
  <c r="C489" i="75"/>
  <c r="B489" i="75" s="1"/>
  <c r="T488" i="75"/>
  <c r="P488" i="75"/>
  <c r="C488" i="75"/>
  <c r="B488" i="75" s="1"/>
  <c r="T487" i="75"/>
  <c r="P487" i="75"/>
  <c r="C487" i="75"/>
  <c r="B487" i="75" s="1"/>
  <c r="C486" i="75"/>
  <c r="B486" i="75" s="1"/>
  <c r="C485" i="75"/>
  <c r="B485" i="75" s="1"/>
  <c r="C484" i="75"/>
  <c r="B484" i="75" s="1"/>
  <c r="T483" i="75"/>
  <c r="P483" i="75"/>
  <c r="C483" i="75"/>
  <c r="B483" i="75" s="1"/>
  <c r="T482" i="75"/>
  <c r="P482" i="75"/>
  <c r="C482" i="75"/>
  <c r="B482" i="75" s="1"/>
  <c r="T481" i="75"/>
  <c r="P481" i="75"/>
  <c r="C481" i="75"/>
  <c r="B481" i="75" s="1"/>
  <c r="T480" i="75"/>
  <c r="P480" i="75"/>
  <c r="C480" i="75"/>
  <c r="B480" i="75" s="1"/>
  <c r="T479" i="75"/>
  <c r="P479" i="75"/>
  <c r="C479" i="75"/>
  <c r="B479" i="75" s="1"/>
  <c r="T478" i="75"/>
  <c r="P478" i="75"/>
  <c r="C478" i="75"/>
  <c r="B478" i="75" s="1"/>
  <c r="T477" i="75"/>
  <c r="C477" i="75"/>
  <c r="B477" i="75" s="1"/>
  <c r="C476" i="75"/>
  <c r="B476" i="75" s="1"/>
  <c r="T475" i="75"/>
  <c r="P475" i="75"/>
  <c r="C475" i="75"/>
  <c r="B475" i="75" s="1"/>
  <c r="T474" i="75"/>
  <c r="P474" i="75"/>
  <c r="C474" i="75"/>
  <c r="B474" i="75" s="1"/>
  <c r="T473" i="75"/>
  <c r="P473" i="75"/>
  <c r="C473" i="75"/>
  <c r="B473" i="75" s="1"/>
  <c r="T472" i="75"/>
  <c r="P472" i="75"/>
  <c r="C472" i="75"/>
  <c r="B472" i="75" s="1"/>
  <c r="T471" i="75"/>
  <c r="P471" i="75"/>
  <c r="C471" i="75"/>
  <c r="B471" i="75" s="1"/>
  <c r="C470" i="75"/>
  <c r="B470" i="75" s="1"/>
  <c r="T469" i="75"/>
  <c r="P469" i="75"/>
  <c r="C469" i="75"/>
  <c r="B469" i="75" s="1"/>
  <c r="T468" i="75"/>
  <c r="P468" i="75"/>
  <c r="C468" i="75"/>
  <c r="B468" i="75" s="1"/>
  <c r="T467" i="75"/>
  <c r="P467" i="75"/>
  <c r="C467" i="75"/>
  <c r="B467" i="75" s="1"/>
  <c r="T466" i="75"/>
  <c r="P466" i="75"/>
  <c r="C466" i="75"/>
  <c r="B466" i="75" s="1"/>
  <c r="T465" i="75"/>
  <c r="P465" i="75"/>
  <c r="C465" i="75"/>
  <c r="B465" i="75" s="1"/>
  <c r="T464" i="75"/>
  <c r="P464" i="75"/>
  <c r="C464" i="75"/>
  <c r="B464" i="75" s="1"/>
  <c r="T463" i="75"/>
  <c r="P463" i="75"/>
  <c r="C463" i="75"/>
  <c r="B463" i="75" s="1"/>
  <c r="T462" i="75"/>
  <c r="P462" i="75"/>
  <c r="C462" i="75"/>
  <c r="B462" i="75" s="1"/>
  <c r="C461" i="75"/>
  <c r="B461" i="75" s="1"/>
  <c r="T460" i="75"/>
  <c r="P460" i="75"/>
  <c r="C460" i="75"/>
  <c r="B460" i="75" s="1"/>
  <c r="T459" i="75"/>
  <c r="P459" i="75"/>
  <c r="C459" i="75"/>
  <c r="B459" i="75" s="1"/>
  <c r="T458" i="75"/>
  <c r="P458" i="75"/>
  <c r="C458" i="75"/>
  <c r="B458" i="75" s="1"/>
  <c r="T457" i="75"/>
  <c r="P457" i="75"/>
  <c r="C457" i="75"/>
  <c r="B457" i="75" s="1"/>
  <c r="T456" i="75"/>
  <c r="P456" i="75"/>
  <c r="C456" i="75"/>
  <c r="B456" i="75" s="1"/>
  <c r="C455" i="75"/>
  <c r="B455" i="75" s="1"/>
  <c r="T454" i="75"/>
  <c r="P454" i="75"/>
  <c r="C454" i="75"/>
  <c r="B454" i="75" s="1"/>
  <c r="T453" i="75"/>
  <c r="P453" i="75"/>
  <c r="C453" i="75"/>
  <c r="B453" i="75" s="1"/>
  <c r="T452" i="75"/>
  <c r="P452" i="75"/>
  <c r="C452" i="75"/>
  <c r="B452" i="75" s="1"/>
  <c r="T451" i="75"/>
  <c r="P451" i="75"/>
  <c r="C451" i="75"/>
  <c r="B451" i="75" s="1"/>
  <c r="T450" i="75"/>
  <c r="P450" i="75"/>
  <c r="C450" i="75"/>
  <c r="B450" i="75" s="1"/>
  <c r="C449" i="75"/>
  <c r="B449" i="75" s="1"/>
  <c r="C448" i="75"/>
  <c r="B448" i="75" s="1"/>
  <c r="T447" i="75"/>
  <c r="P447" i="75"/>
  <c r="C447" i="75"/>
  <c r="B447" i="75" s="1"/>
  <c r="C446" i="75"/>
  <c r="B446" i="75" s="1"/>
  <c r="T445" i="75"/>
  <c r="P445" i="75"/>
  <c r="C445" i="75"/>
  <c r="B445" i="75" s="1"/>
  <c r="T444" i="75"/>
  <c r="P444" i="75"/>
  <c r="C444" i="75"/>
  <c r="B444" i="75" s="1"/>
  <c r="T443" i="75"/>
  <c r="P443" i="75"/>
  <c r="C443" i="75"/>
  <c r="B443" i="75" s="1"/>
  <c r="C442" i="75"/>
  <c r="B442" i="75"/>
  <c r="T441" i="75"/>
  <c r="P441" i="75"/>
  <c r="C441" i="75"/>
  <c r="B441" i="75" s="1"/>
  <c r="T440" i="75"/>
  <c r="P440" i="75"/>
  <c r="C440" i="75"/>
  <c r="B440" i="75" s="1"/>
  <c r="T439" i="75"/>
  <c r="P439" i="75"/>
  <c r="C439" i="75"/>
  <c r="B439" i="75" s="1"/>
  <c r="T438" i="75"/>
  <c r="P438" i="75"/>
  <c r="C438" i="75"/>
  <c r="B438" i="75" s="1"/>
  <c r="T437" i="75"/>
  <c r="P437" i="75"/>
  <c r="C437" i="75"/>
  <c r="B437" i="75" s="1"/>
  <c r="T436" i="75"/>
  <c r="P436" i="75"/>
  <c r="C436" i="75"/>
  <c r="B436" i="75"/>
  <c r="T435" i="75"/>
  <c r="P435" i="75"/>
  <c r="C435" i="75"/>
  <c r="B435" i="75" s="1"/>
  <c r="C434" i="75"/>
  <c r="B434" i="75"/>
  <c r="T433" i="75"/>
  <c r="P433" i="75"/>
  <c r="C433" i="75"/>
  <c r="B433" i="75" s="1"/>
  <c r="T432" i="75"/>
  <c r="P432" i="75"/>
  <c r="C432" i="75"/>
  <c r="B432" i="75" s="1"/>
  <c r="T431" i="75"/>
  <c r="P431" i="75"/>
  <c r="C431" i="75"/>
  <c r="B431" i="75" s="1"/>
  <c r="T430" i="75"/>
  <c r="P430" i="75"/>
  <c r="C430" i="75"/>
  <c r="B430" i="75" s="1"/>
  <c r="T429" i="75"/>
  <c r="P429" i="75"/>
  <c r="C429" i="75"/>
  <c r="B429" i="75" s="1"/>
  <c r="T428" i="75"/>
  <c r="P428" i="75"/>
  <c r="C428" i="75"/>
  <c r="B428" i="75" s="1"/>
  <c r="T427" i="75"/>
  <c r="P427" i="75"/>
  <c r="C427" i="75"/>
  <c r="B427" i="75" s="1"/>
  <c r="C426" i="75"/>
  <c r="B426" i="75" s="1"/>
  <c r="T425" i="75"/>
  <c r="P425" i="75"/>
  <c r="C425" i="75"/>
  <c r="B425" i="75" s="1"/>
  <c r="T424" i="75"/>
  <c r="P424" i="75"/>
  <c r="C424" i="75"/>
  <c r="B424" i="75" s="1"/>
  <c r="T423" i="75"/>
  <c r="P423" i="75"/>
  <c r="C423" i="75"/>
  <c r="B423" i="75" s="1"/>
  <c r="T422" i="75"/>
  <c r="P422" i="75"/>
  <c r="C422" i="75"/>
  <c r="B422" i="75" s="1"/>
  <c r="T421" i="75"/>
  <c r="P421" i="75"/>
  <c r="C421" i="75"/>
  <c r="B421" i="75" s="1"/>
  <c r="T420" i="75"/>
  <c r="P420" i="75"/>
  <c r="C420" i="75"/>
  <c r="B420" i="75" s="1"/>
  <c r="C419" i="75"/>
  <c r="B419" i="75" s="1"/>
  <c r="C418" i="75"/>
  <c r="B418" i="75" s="1"/>
  <c r="C417" i="75"/>
  <c r="B417" i="75" s="1"/>
  <c r="T416" i="75"/>
  <c r="P416" i="75"/>
  <c r="C416" i="75"/>
  <c r="B416" i="75" s="1"/>
  <c r="T415" i="75"/>
  <c r="P415" i="75"/>
  <c r="C415" i="75"/>
  <c r="B415" i="75" s="1"/>
  <c r="T414" i="75"/>
  <c r="P414" i="75"/>
  <c r="C414" i="75"/>
  <c r="B414" i="75" s="1"/>
  <c r="T413" i="75"/>
  <c r="P413" i="75"/>
  <c r="C413" i="75"/>
  <c r="B413" i="75" s="1"/>
  <c r="T412" i="75"/>
  <c r="P412" i="75"/>
  <c r="C412" i="75"/>
  <c r="B412" i="75" s="1"/>
  <c r="T411" i="75"/>
  <c r="P411" i="75"/>
  <c r="C411" i="75"/>
  <c r="B411" i="75" s="1"/>
  <c r="T410" i="75"/>
  <c r="P410" i="75"/>
  <c r="C410" i="75"/>
  <c r="B410" i="75" s="1"/>
  <c r="T409" i="75"/>
  <c r="P409" i="75"/>
  <c r="C409" i="75"/>
  <c r="B409" i="75" s="1"/>
  <c r="T408" i="75"/>
  <c r="P408" i="75"/>
  <c r="C408" i="75"/>
  <c r="B408" i="75" s="1"/>
  <c r="T407" i="75"/>
  <c r="C407" i="75"/>
  <c r="B407" i="75" s="1"/>
  <c r="C406" i="75"/>
  <c r="B406" i="75"/>
  <c r="T405" i="75"/>
  <c r="P405" i="75"/>
  <c r="C405" i="75"/>
  <c r="B405" i="75"/>
  <c r="C404" i="75"/>
  <c r="B404" i="75" s="1"/>
  <c r="T403" i="75"/>
  <c r="P403" i="75"/>
  <c r="C403" i="75"/>
  <c r="B403" i="75" s="1"/>
  <c r="T402" i="75"/>
  <c r="P402" i="75"/>
  <c r="C402" i="75"/>
  <c r="B402" i="75" s="1"/>
  <c r="C401" i="75"/>
  <c r="B401" i="75" s="1"/>
  <c r="C400" i="75"/>
  <c r="B400" i="75" s="1"/>
  <c r="T399" i="75"/>
  <c r="P399" i="75"/>
  <c r="C399" i="75"/>
  <c r="B399" i="75" s="1"/>
  <c r="T398" i="75"/>
  <c r="P398" i="75"/>
  <c r="C398" i="75"/>
  <c r="B398" i="75" s="1"/>
  <c r="T397" i="75"/>
  <c r="P397" i="75"/>
  <c r="C397" i="75"/>
  <c r="B397" i="75" s="1"/>
  <c r="T396" i="75"/>
  <c r="P396" i="75"/>
  <c r="C396" i="75"/>
  <c r="B396" i="75" s="1"/>
  <c r="T395" i="75"/>
  <c r="P395" i="75"/>
  <c r="C395" i="75"/>
  <c r="B395" i="75"/>
  <c r="T394" i="75"/>
  <c r="P394" i="75"/>
  <c r="C394" i="75"/>
  <c r="B394" i="75" s="1"/>
  <c r="T393" i="75"/>
  <c r="P393" i="75"/>
  <c r="C393" i="75"/>
  <c r="B393" i="75" s="1"/>
  <c r="T392" i="75"/>
  <c r="P392" i="75"/>
  <c r="C392" i="75"/>
  <c r="B392" i="75" s="1"/>
  <c r="T391" i="75"/>
  <c r="P391" i="75"/>
  <c r="C391" i="75"/>
  <c r="B391" i="75" s="1"/>
  <c r="T390" i="75"/>
  <c r="C390" i="75"/>
  <c r="B390" i="75" s="1"/>
  <c r="C389" i="75"/>
  <c r="B389" i="75" s="1"/>
  <c r="T388" i="75"/>
  <c r="P388" i="75"/>
  <c r="C388" i="75"/>
  <c r="B388" i="75" s="1"/>
  <c r="C387" i="75"/>
  <c r="B387" i="75" s="1"/>
  <c r="T386" i="75"/>
  <c r="P386" i="75"/>
  <c r="C386" i="75"/>
  <c r="B386" i="75" s="1"/>
  <c r="T385" i="75"/>
  <c r="P385" i="75"/>
  <c r="P384" i="75" s="1"/>
  <c r="C385" i="75"/>
  <c r="B385" i="75" s="1"/>
  <c r="C384" i="75"/>
  <c r="B384" i="75" s="1"/>
  <c r="C383" i="75"/>
  <c r="B383" i="75" s="1"/>
  <c r="T382" i="75"/>
  <c r="P382" i="75"/>
  <c r="C382" i="75"/>
  <c r="B382" i="75" s="1"/>
  <c r="T381" i="75"/>
  <c r="P381" i="75"/>
  <c r="C381" i="75"/>
  <c r="B381" i="75" s="1"/>
  <c r="T380" i="75"/>
  <c r="P380" i="75"/>
  <c r="C380" i="75"/>
  <c r="B380" i="75" s="1"/>
  <c r="T379" i="75"/>
  <c r="P379" i="75"/>
  <c r="C379" i="75"/>
  <c r="B379" i="75" s="1"/>
  <c r="T378" i="75"/>
  <c r="P378" i="75"/>
  <c r="C378" i="75"/>
  <c r="B378" i="75" s="1"/>
  <c r="T377" i="75"/>
  <c r="P377" i="75"/>
  <c r="C377" i="75"/>
  <c r="B377" i="75" s="1"/>
  <c r="C376" i="75"/>
  <c r="B376" i="75" s="1"/>
  <c r="T375" i="75"/>
  <c r="P375" i="75"/>
  <c r="C375" i="75"/>
  <c r="B375" i="75"/>
  <c r="C374" i="75"/>
  <c r="B374" i="75" s="1"/>
  <c r="T373" i="75"/>
  <c r="P373" i="75"/>
  <c r="C373" i="75"/>
  <c r="B373" i="75" s="1"/>
  <c r="C372" i="75"/>
  <c r="B372" i="75" s="1"/>
  <c r="C371" i="75"/>
  <c r="B371" i="75" s="1"/>
  <c r="T370" i="75"/>
  <c r="P370" i="75"/>
  <c r="C370" i="75"/>
  <c r="B370" i="75"/>
  <c r="T369" i="75"/>
  <c r="P369" i="75"/>
  <c r="C369" i="75"/>
  <c r="B369" i="75" s="1"/>
  <c r="T368" i="75"/>
  <c r="P368" i="75"/>
  <c r="C368" i="75"/>
  <c r="B368" i="75" s="1"/>
  <c r="T367" i="75"/>
  <c r="P367" i="75"/>
  <c r="C367" i="75"/>
  <c r="B367" i="75" s="1"/>
  <c r="T366" i="75"/>
  <c r="P366" i="75"/>
  <c r="C366" i="75"/>
  <c r="B366" i="75" s="1"/>
  <c r="T365" i="75"/>
  <c r="P365" i="75"/>
  <c r="C365" i="75"/>
  <c r="B365" i="75" s="1"/>
  <c r="T364" i="75"/>
  <c r="P364" i="75"/>
  <c r="C364" i="75"/>
  <c r="B364" i="75"/>
  <c r="T363" i="75"/>
  <c r="P363" i="75"/>
  <c r="C363" i="75"/>
  <c r="B363" i="75" s="1"/>
  <c r="C362" i="75"/>
  <c r="B362" i="75" s="1"/>
  <c r="C361" i="75"/>
  <c r="B361" i="75" s="1"/>
  <c r="C360" i="75"/>
  <c r="B360" i="75" s="1"/>
  <c r="C359" i="75"/>
  <c r="B359" i="75" s="1"/>
  <c r="T358" i="75"/>
  <c r="P358" i="75"/>
  <c r="C358" i="75"/>
  <c r="B358" i="75" s="1"/>
  <c r="T357" i="75"/>
  <c r="P357" i="75"/>
  <c r="C357" i="75"/>
  <c r="B357" i="75" s="1"/>
  <c r="T356" i="75"/>
  <c r="T355" i="75" s="1"/>
  <c r="P356" i="75"/>
  <c r="C356" i="75"/>
  <c r="B356" i="75" s="1"/>
  <c r="C355" i="75"/>
  <c r="B355" i="75"/>
  <c r="T354" i="75"/>
  <c r="P354" i="75"/>
  <c r="C354" i="75"/>
  <c r="B354" i="75" s="1"/>
  <c r="T353" i="75"/>
  <c r="T352" i="75" s="1"/>
  <c r="P353" i="75"/>
  <c r="C353" i="75"/>
  <c r="B353" i="75" s="1"/>
  <c r="C352" i="75"/>
  <c r="B352" i="75" s="1"/>
  <c r="T351" i="75"/>
  <c r="P351" i="75"/>
  <c r="C351" i="75"/>
  <c r="B351" i="75" s="1"/>
  <c r="T350" i="75"/>
  <c r="P350" i="75"/>
  <c r="C350" i="75"/>
  <c r="B350" i="75" s="1"/>
  <c r="T349" i="75"/>
  <c r="P349" i="75"/>
  <c r="C349" i="75"/>
  <c r="B349" i="75" s="1"/>
  <c r="T348" i="75"/>
  <c r="P348" i="75"/>
  <c r="C348" i="75"/>
  <c r="B348" i="75" s="1"/>
  <c r="C347" i="75"/>
  <c r="B347" i="75" s="1"/>
  <c r="T346" i="75"/>
  <c r="P346" i="75"/>
  <c r="C346" i="75"/>
  <c r="B346" i="75" s="1"/>
  <c r="C345" i="75"/>
  <c r="B345" i="75" s="1"/>
  <c r="C344" i="75"/>
  <c r="B344" i="75"/>
  <c r="T343" i="75"/>
  <c r="P343" i="75"/>
  <c r="C343" i="75"/>
  <c r="B343" i="75" s="1"/>
  <c r="T342" i="75"/>
  <c r="P342" i="75"/>
  <c r="C342" i="75"/>
  <c r="B342" i="75" s="1"/>
  <c r="T341" i="75"/>
  <c r="P341" i="75"/>
  <c r="C341" i="75"/>
  <c r="B341" i="75" s="1"/>
  <c r="T340" i="75"/>
  <c r="P340" i="75"/>
  <c r="C340" i="75"/>
  <c r="B340" i="75"/>
  <c r="C339" i="75"/>
  <c r="B339" i="75" s="1"/>
  <c r="T338" i="75"/>
  <c r="P338" i="75"/>
  <c r="C338" i="75"/>
  <c r="B338" i="75" s="1"/>
  <c r="T337" i="75"/>
  <c r="P337" i="75"/>
  <c r="C337" i="75"/>
  <c r="B337" i="75" s="1"/>
  <c r="C336" i="75"/>
  <c r="B336" i="75" s="1"/>
  <c r="T335" i="75"/>
  <c r="P335" i="75"/>
  <c r="C335" i="75"/>
  <c r="B335" i="75" s="1"/>
  <c r="T334" i="75"/>
  <c r="P334" i="75"/>
  <c r="C334" i="75"/>
  <c r="B334" i="75" s="1"/>
  <c r="T333" i="75"/>
  <c r="T331" i="75" s="1"/>
  <c r="P333" i="75"/>
  <c r="C333" i="75"/>
  <c r="B333" i="75"/>
  <c r="T332" i="75"/>
  <c r="P332" i="75"/>
  <c r="C332" i="75"/>
  <c r="B332" i="75" s="1"/>
  <c r="C331" i="75"/>
  <c r="B331" i="75"/>
  <c r="T330" i="75"/>
  <c r="P330" i="75"/>
  <c r="C330" i="75"/>
  <c r="B330" i="75" s="1"/>
  <c r="T329" i="75"/>
  <c r="P329" i="75"/>
  <c r="C329" i="75"/>
  <c r="B329" i="75" s="1"/>
  <c r="T328" i="75"/>
  <c r="P328" i="75"/>
  <c r="C328" i="75"/>
  <c r="B328" i="75" s="1"/>
  <c r="C327" i="75"/>
  <c r="B327" i="75" s="1"/>
  <c r="T326" i="75"/>
  <c r="P326" i="75"/>
  <c r="C326" i="75"/>
  <c r="B326" i="75" s="1"/>
  <c r="C325" i="75"/>
  <c r="B325" i="75"/>
  <c r="C324" i="75"/>
  <c r="B324" i="75" s="1"/>
  <c r="T323" i="75"/>
  <c r="P323" i="75"/>
  <c r="C323" i="75"/>
  <c r="B323" i="75" s="1"/>
  <c r="T322" i="75"/>
  <c r="P322" i="75"/>
  <c r="C322" i="75"/>
  <c r="B322" i="75"/>
  <c r="T321" i="75"/>
  <c r="P321" i="75"/>
  <c r="C321" i="75"/>
  <c r="B321" i="75" s="1"/>
  <c r="T320" i="75"/>
  <c r="T319" i="75" s="1"/>
  <c r="P320" i="75"/>
  <c r="C320" i="75"/>
  <c r="B320" i="75"/>
  <c r="C319" i="75"/>
  <c r="B319" i="75"/>
  <c r="C318" i="75"/>
  <c r="B318" i="75" s="1"/>
  <c r="T317" i="75"/>
  <c r="P317" i="75"/>
  <c r="C317" i="75"/>
  <c r="B317" i="75" s="1"/>
  <c r="T316" i="75"/>
  <c r="P316" i="75"/>
  <c r="C316" i="75"/>
  <c r="B316" i="75" s="1"/>
  <c r="T315" i="75"/>
  <c r="P315" i="75"/>
  <c r="C315" i="75"/>
  <c r="B315" i="75" s="1"/>
  <c r="T314" i="75"/>
  <c r="P314" i="75"/>
  <c r="C314" i="75"/>
  <c r="B314" i="75"/>
  <c r="T313" i="75"/>
  <c r="P313" i="75"/>
  <c r="C313" i="75"/>
  <c r="B313" i="75" s="1"/>
  <c r="T312" i="75"/>
  <c r="P312" i="75"/>
  <c r="C312" i="75"/>
  <c r="B312" i="75" s="1"/>
  <c r="T311" i="75"/>
  <c r="P311" i="75"/>
  <c r="C311" i="75"/>
  <c r="B311" i="75" s="1"/>
  <c r="C310" i="75"/>
  <c r="B310" i="75" s="1"/>
  <c r="T309" i="75"/>
  <c r="P309" i="75"/>
  <c r="C309" i="75"/>
  <c r="B309" i="75" s="1"/>
  <c r="T308" i="75"/>
  <c r="P308" i="75"/>
  <c r="C308" i="75"/>
  <c r="B308" i="75" s="1"/>
  <c r="T307" i="75"/>
  <c r="P307" i="75"/>
  <c r="C307" i="75"/>
  <c r="B307" i="75" s="1"/>
  <c r="T306" i="75"/>
  <c r="P306" i="75"/>
  <c r="C306" i="75"/>
  <c r="B306" i="75" s="1"/>
  <c r="C305" i="75"/>
  <c r="B305" i="75" s="1"/>
  <c r="T304" i="75"/>
  <c r="P304" i="75"/>
  <c r="C304" i="75"/>
  <c r="B304" i="75"/>
  <c r="C303" i="75"/>
  <c r="B303" i="75" s="1"/>
  <c r="T302" i="75"/>
  <c r="P302" i="75"/>
  <c r="C302" i="75"/>
  <c r="B302" i="75" s="1"/>
  <c r="T301" i="75"/>
  <c r="P301" i="75"/>
  <c r="C301" i="75"/>
  <c r="B301" i="75" s="1"/>
  <c r="T300" i="75"/>
  <c r="P300" i="75"/>
  <c r="C300" i="75"/>
  <c r="B300" i="75" s="1"/>
  <c r="T299" i="75"/>
  <c r="P299" i="75"/>
  <c r="C299" i="75"/>
  <c r="B299" i="75" s="1"/>
  <c r="T298" i="75"/>
  <c r="P298" i="75"/>
  <c r="C298" i="75"/>
  <c r="B298" i="75" s="1"/>
  <c r="C297" i="75"/>
  <c r="B297" i="75" s="1"/>
  <c r="T296" i="75"/>
  <c r="P296" i="75"/>
  <c r="C296" i="75"/>
  <c r="B296" i="75" s="1"/>
  <c r="T295" i="75"/>
  <c r="P295" i="75"/>
  <c r="C295" i="75"/>
  <c r="B295" i="75" s="1"/>
  <c r="T294" i="75"/>
  <c r="C294" i="75"/>
  <c r="B294" i="75" s="1"/>
  <c r="C293" i="75"/>
  <c r="B293" i="75" s="1"/>
  <c r="T292" i="75"/>
  <c r="P292" i="75"/>
  <c r="C292" i="75"/>
  <c r="B292" i="75" s="1"/>
  <c r="T291" i="75"/>
  <c r="P291" i="75"/>
  <c r="P290" i="75" s="1"/>
  <c r="C291" i="75"/>
  <c r="B291" i="75" s="1"/>
  <c r="C290" i="75"/>
  <c r="B290" i="75" s="1"/>
  <c r="T289" i="75"/>
  <c r="P289" i="75"/>
  <c r="C289" i="75"/>
  <c r="B289" i="75" s="1"/>
  <c r="T288" i="75"/>
  <c r="P288" i="75"/>
  <c r="C288" i="75"/>
  <c r="B288" i="75"/>
  <c r="T287" i="75"/>
  <c r="P287" i="75"/>
  <c r="C287" i="75"/>
  <c r="B287" i="75" s="1"/>
  <c r="C286" i="75"/>
  <c r="B286" i="75" s="1"/>
  <c r="T285" i="75"/>
  <c r="P285" i="75"/>
  <c r="C285" i="75"/>
  <c r="B285" i="75" s="1"/>
  <c r="T284" i="75"/>
  <c r="P284" i="75"/>
  <c r="C284" i="75"/>
  <c r="B284" i="75" s="1"/>
  <c r="T283" i="75"/>
  <c r="P283" i="75"/>
  <c r="C283" i="75"/>
  <c r="B283" i="75" s="1"/>
  <c r="T282" i="75"/>
  <c r="P282" i="75"/>
  <c r="C282" i="75"/>
  <c r="B282" i="75" s="1"/>
  <c r="T281" i="75"/>
  <c r="P281" i="75"/>
  <c r="C281" i="75"/>
  <c r="B281" i="75" s="1"/>
  <c r="T280" i="75"/>
  <c r="P280" i="75"/>
  <c r="C280" i="75"/>
  <c r="B280" i="75" s="1"/>
  <c r="T279" i="75"/>
  <c r="P279" i="75"/>
  <c r="C279" i="75"/>
  <c r="B279" i="75" s="1"/>
  <c r="T278" i="75"/>
  <c r="P278" i="75"/>
  <c r="C278" i="75"/>
  <c r="B278" i="75" s="1"/>
  <c r="T277" i="75"/>
  <c r="P277" i="75"/>
  <c r="C277" i="75"/>
  <c r="B277" i="75" s="1"/>
  <c r="T276" i="75"/>
  <c r="P276" i="75"/>
  <c r="C276" i="75"/>
  <c r="B276" i="75" s="1"/>
  <c r="T275" i="75"/>
  <c r="P275" i="75"/>
  <c r="C275" i="75"/>
  <c r="B275" i="75" s="1"/>
  <c r="T274" i="75"/>
  <c r="P274" i="75"/>
  <c r="C274" i="75"/>
  <c r="B274" i="75" s="1"/>
  <c r="T273" i="75"/>
  <c r="C273" i="75"/>
  <c r="B273" i="75" s="1"/>
  <c r="C272" i="75"/>
  <c r="B272" i="75" s="1"/>
  <c r="T271" i="75"/>
  <c r="P271" i="75"/>
  <c r="C271" i="75"/>
  <c r="B271" i="75" s="1"/>
  <c r="T270" i="75"/>
  <c r="P270" i="75"/>
  <c r="C270" i="75"/>
  <c r="B270" i="75" s="1"/>
  <c r="T269" i="75"/>
  <c r="C269" i="75"/>
  <c r="B269" i="75" s="1"/>
  <c r="C268" i="75"/>
  <c r="B268" i="75" s="1"/>
  <c r="T267" i="75"/>
  <c r="P267" i="75"/>
  <c r="C267" i="75"/>
  <c r="B267" i="75" s="1"/>
  <c r="T266" i="75"/>
  <c r="P266" i="75"/>
  <c r="C266" i="75"/>
  <c r="B266" i="75" s="1"/>
  <c r="C265" i="75"/>
  <c r="B265" i="75" s="1"/>
  <c r="C264" i="75"/>
  <c r="B264" i="75" s="1"/>
  <c r="T263" i="75"/>
  <c r="P263" i="75"/>
  <c r="C263" i="75"/>
  <c r="B263" i="75" s="1"/>
  <c r="T262" i="75"/>
  <c r="P262" i="75"/>
  <c r="C262" i="75"/>
  <c r="B262" i="75" s="1"/>
  <c r="T261" i="75"/>
  <c r="P261" i="75"/>
  <c r="C261" i="75"/>
  <c r="B261" i="75" s="1"/>
  <c r="T260" i="75"/>
  <c r="P260" i="75"/>
  <c r="C260" i="75"/>
  <c r="B260" i="75" s="1"/>
  <c r="T259" i="75"/>
  <c r="P259" i="75"/>
  <c r="C259" i="75"/>
  <c r="B259" i="75" s="1"/>
  <c r="T258" i="75"/>
  <c r="P258" i="75"/>
  <c r="C258" i="75"/>
  <c r="B258" i="75" s="1"/>
  <c r="T257" i="75"/>
  <c r="P257" i="75"/>
  <c r="C257" i="75"/>
  <c r="B257" i="75" s="1"/>
  <c r="T256" i="75"/>
  <c r="C256" i="75"/>
  <c r="B256" i="75" s="1"/>
  <c r="T255" i="75"/>
  <c r="P255" i="75"/>
  <c r="C255" i="75"/>
  <c r="B255" i="75" s="1"/>
  <c r="T254" i="75"/>
  <c r="P254" i="75"/>
  <c r="C254" i="75"/>
  <c r="B254" i="75" s="1"/>
  <c r="T253" i="75"/>
  <c r="P253" i="75"/>
  <c r="C253" i="75"/>
  <c r="B253" i="75" s="1"/>
  <c r="T252" i="75"/>
  <c r="P252" i="75"/>
  <c r="C252" i="75"/>
  <c r="B252" i="75" s="1"/>
  <c r="T251" i="75"/>
  <c r="P251" i="75"/>
  <c r="C251" i="75"/>
  <c r="B251" i="75" s="1"/>
  <c r="T250" i="75"/>
  <c r="P250" i="75"/>
  <c r="C250" i="75"/>
  <c r="B250" i="75"/>
  <c r="T249" i="75"/>
  <c r="P249" i="75"/>
  <c r="C249" i="75"/>
  <c r="B249" i="75" s="1"/>
  <c r="T248" i="75"/>
  <c r="P248" i="75"/>
  <c r="C248" i="75"/>
  <c r="B248" i="75" s="1"/>
  <c r="T247" i="75"/>
  <c r="P247" i="75"/>
  <c r="C247" i="75"/>
  <c r="B247" i="75" s="1"/>
  <c r="T246" i="75"/>
  <c r="P246" i="75"/>
  <c r="C246" i="75"/>
  <c r="B246" i="75" s="1"/>
  <c r="T245" i="75"/>
  <c r="C245" i="75"/>
  <c r="B245" i="75" s="1"/>
  <c r="T244" i="75"/>
  <c r="P244" i="75"/>
  <c r="C244" i="75"/>
  <c r="B244" i="75" s="1"/>
  <c r="T243" i="75"/>
  <c r="P243" i="75"/>
  <c r="C243" i="75"/>
  <c r="B243" i="75" s="1"/>
  <c r="T242" i="75"/>
  <c r="P242" i="75"/>
  <c r="C242" i="75"/>
  <c r="B242" i="75"/>
  <c r="T241" i="75"/>
  <c r="P241" i="75"/>
  <c r="C241" i="75"/>
  <c r="B241" i="75" s="1"/>
  <c r="T240" i="75"/>
  <c r="P240" i="75"/>
  <c r="C240" i="75"/>
  <c r="B240" i="75" s="1"/>
  <c r="T239" i="75"/>
  <c r="P239" i="75"/>
  <c r="P237" i="75" s="1"/>
  <c r="C239" i="75"/>
  <c r="B239" i="75" s="1"/>
  <c r="T238" i="75"/>
  <c r="P238" i="75"/>
  <c r="C238" i="75"/>
  <c r="B238" i="75" s="1"/>
  <c r="T237" i="75"/>
  <c r="C237" i="75"/>
  <c r="B237" i="75" s="1"/>
  <c r="T236" i="75"/>
  <c r="P236" i="75"/>
  <c r="C236" i="75"/>
  <c r="B236" i="75" s="1"/>
  <c r="T235" i="75"/>
  <c r="P235" i="75"/>
  <c r="C235" i="75"/>
  <c r="B235" i="75" s="1"/>
  <c r="T234" i="75"/>
  <c r="P234" i="75"/>
  <c r="C234" i="75"/>
  <c r="B234" i="75" s="1"/>
  <c r="T233" i="75"/>
  <c r="P233" i="75"/>
  <c r="C233" i="75"/>
  <c r="B233" i="75" s="1"/>
  <c r="T232" i="75"/>
  <c r="C232" i="75"/>
  <c r="B232" i="75" s="1"/>
  <c r="C231" i="75"/>
  <c r="B231" i="75" s="1"/>
  <c r="C230" i="75"/>
  <c r="B230" i="75" s="1"/>
  <c r="T229" i="75"/>
  <c r="P229" i="75"/>
  <c r="C229" i="75"/>
  <c r="B229" i="75" s="1"/>
  <c r="C228" i="75"/>
  <c r="B228" i="75" s="1"/>
  <c r="T227" i="75"/>
  <c r="P227" i="75"/>
  <c r="C227" i="75"/>
  <c r="B227" i="75" s="1"/>
  <c r="T226" i="75"/>
  <c r="P226" i="75"/>
  <c r="C226" i="75"/>
  <c r="B226" i="75" s="1"/>
  <c r="T225" i="75"/>
  <c r="P225" i="75"/>
  <c r="C225" i="75"/>
  <c r="B225" i="75" s="1"/>
  <c r="C224" i="75"/>
  <c r="B224" i="75" s="1"/>
  <c r="T223" i="75"/>
  <c r="P223" i="75"/>
  <c r="C223" i="75"/>
  <c r="B223" i="75" s="1"/>
  <c r="T222" i="75"/>
  <c r="P222" i="75"/>
  <c r="C222" i="75"/>
  <c r="B222" i="75" s="1"/>
  <c r="T221" i="75"/>
  <c r="P221" i="75"/>
  <c r="C221" i="75"/>
  <c r="B221" i="75" s="1"/>
  <c r="T220" i="75"/>
  <c r="C220" i="75"/>
  <c r="B220" i="75" s="1"/>
  <c r="T219" i="75"/>
  <c r="P219" i="75"/>
  <c r="C219" i="75"/>
  <c r="B219" i="75" s="1"/>
  <c r="T218" i="75"/>
  <c r="P218" i="75"/>
  <c r="C218" i="75"/>
  <c r="B218" i="75" s="1"/>
  <c r="T217" i="75"/>
  <c r="P217" i="75"/>
  <c r="C217" i="75"/>
  <c r="B217" i="75" s="1"/>
  <c r="T216" i="75"/>
  <c r="P216" i="75"/>
  <c r="C216" i="75"/>
  <c r="B216" i="75" s="1"/>
  <c r="T215" i="75"/>
  <c r="P215" i="75"/>
  <c r="C215" i="75"/>
  <c r="B215" i="75" s="1"/>
  <c r="T214" i="75"/>
  <c r="P214" i="75"/>
  <c r="C214" i="75"/>
  <c r="B214" i="75" s="1"/>
  <c r="T213" i="75"/>
  <c r="P213" i="75"/>
  <c r="C213" i="75"/>
  <c r="B213" i="75" s="1"/>
  <c r="T212" i="75"/>
  <c r="C212" i="75"/>
  <c r="B212" i="75" s="1"/>
  <c r="C211" i="75"/>
  <c r="B211" i="75" s="1"/>
  <c r="T210" i="75"/>
  <c r="P210" i="75"/>
  <c r="C210" i="75"/>
  <c r="B210" i="75" s="1"/>
  <c r="T209" i="75"/>
  <c r="P209" i="75"/>
  <c r="C209" i="75"/>
  <c r="B209" i="75" s="1"/>
  <c r="T208" i="75"/>
  <c r="P208" i="75"/>
  <c r="C208" i="75"/>
  <c r="B208" i="75"/>
  <c r="C207" i="75"/>
  <c r="B207" i="75" s="1"/>
  <c r="T206" i="75"/>
  <c r="P206" i="75"/>
  <c r="C206" i="75"/>
  <c r="B206" i="75" s="1"/>
  <c r="T205" i="75"/>
  <c r="P205" i="75"/>
  <c r="C205" i="75"/>
  <c r="B205" i="75" s="1"/>
  <c r="T204" i="75"/>
  <c r="P204" i="75"/>
  <c r="C204" i="75"/>
  <c r="B204" i="75" s="1"/>
  <c r="T203" i="75"/>
  <c r="P203" i="75"/>
  <c r="C203" i="75"/>
  <c r="B203" i="75" s="1"/>
  <c r="T202" i="75"/>
  <c r="P202" i="75"/>
  <c r="C202" i="75"/>
  <c r="B202" i="75" s="1"/>
  <c r="T201" i="75"/>
  <c r="P201" i="75"/>
  <c r="C201" i="75"/>
  <c r="B201" i="75" s="1"/>
  <c r="C200" i="75"/>
  <c r="B200" i="75" s="1"/>
  <c r="C199" i="75"/>
  <c r="B199" i="75" s="1"/>
  <c r="T198" i="75"/>
  <c r="P198" i="75"/>
  <c r="C198" i="75"/>
  <c r="B198" i="75" s="1"/>
  <c r="T197" i="75"/>
  <c r="P197" i="75"/>
  <c r="C197" i="75"/>
  <c r="B197" i="75" s="1"/>
  <c r="T196" i="75"/>
  <c r="P196" i="75"/>
  <c r="C196" i="75"/>
  <c r="B196" i="75" s="1"/>
  <c r="T195" i="75"/>
  <c r="P195" i="75"/>
  <c r="C195" i="75"/>
  <c r="B195" i="75" s="1"/>
  <c r="C194" i="75"/>
  <c r="B194" i="75" s="1"/>
  <c r="T193" i="75"/>
  <c r="P193" i="75"/>
  <c r="C193" i="75"/>
  <c r="B193" i="75"/>
  <c r="T192" i="75"/>
  <c r="P192" i="75"/>
  <c r="C192" i="75"/>
  <c r="B192" i="75" s="1"/>
  <c r="T191" i="75"/>
  <c r="P191" i="75"/>
  <c r="C191" i="75"/>
  <c r="B191" i="75" s="1"/>
  <c r="T190" i="75"/>
  <c r="P190" i="75"/>
  <c r="C190" i="75"/>
  <c r="B190" i="75" s="1"/>
  <c r="C189" i="75"/>
  <c r="B189" i="75" s="1"/>
  <c r="T188" i="75"/>
  <c r="P188" i="75"/>
  <c r="C188" i="75"/>
  <c r="B188" i="75" s="1"/>
  <c r="T187" i="75"/>
  <c r="P187" i="75"/>
  <c r="C187" i="75"/>
  <c r="B187" i="75" s="1"/>
  <c r="T186" i="75"/>
  <c r="P186" i="75"/>
  <c r="C186" i="75"/>
  <c r="B186" i="75" s="1"/>
  <c r="T185" i="75"/>
  <c r="P185" i="75"/>
  <c r="C185" i="75"/>
  <c r="B185" i="75" s="1"/>
  <c r="T184" i="75"/>
  <c r="P184" i="75"/>
  <c r="C184" i="75"/>
  <c r="B184" i="75" s="1"/>
  <c r="T183" i="75"/>
  <c r="P183" i="75"/>
  <c r="C183" i="75"/>
  <c r="B183" i="75" s="1"/>
  <c r="T182" i="75"/>
  <c r="P182" i="75"/>
  <c r="C182" i="75"/>
  <c r="B182" i="75" s="1"/>
  <c r="C181" i="75"/>
  <c r="B181" i="75"/>
  <c r="T180" i="75"/>
  <c r="P180" i="75"/>
  <c r="C180" i="75"/>
  <c r="B180" i="75" s="1"/>
  <c r="T179" i="75"/>
  <c r="P179" i="75"/>
  <c r="C179" i="75"/>
  <c r="B179" i="75" s="1"/>
  <c r="T178" i="75"/>
  <c r="P178" i="75"/>
  <c r="C178" i="75"/>
  <c r="B178" i="75" s="1"/>
  <c r="T177" i="75"/>
  <c r="P177" i="75"/>
  <c r="C177" i="75"/>
  <c r="B177" i="75" s="1"/>
  <c r="C176" i="75"/>
  <c r="B176" i="75" s="1"/>
  <c r="C175" i="75"/>
  <c r="B175" i="75"/>
  <c r="T174" i="75"/>
  <c r="P174" i="75"/>
  <c r="C174" i="75"/>
  <c r="B174" i="75" s="1"/>
  <c r="T173" i="75"/>
  <c r="P173" i="75"/>
  <c r="C173" i="75"/>
  <c r="B173" i="75" s="1"/>
  <c r="T172" i="75"/>
  <c r="P172" i="75"/>
  <c r="C172" i="75"/>
  <c r="B172" i="75" s="1"/>
  <c r="T171" i="75"/>
  <c r="P171" i="75"/>
  <c r="C171" i="75"/>
  <c r="B171" i="75" s="1"/>
  <c r="C170" i="75"/>
  <c r="B170" i="75" s="1"/>
  <c r="C169" i="75"/>
  <c r="B169" i="75" s="1"/>
  <c r="T168" i="75"/>
  <c r="P168" i="75"/>
  <c r="C168" i="75"/>
  <c r="B168" i="75" s="1"/>
  <c r="T167" i="75"/>
  <c r="P167" i="75"/>
  <c r="C167" i="75"/>
  <c r="B167" i="75" s="1"/>
  <c r="T166" i="75"/>
  <c r="P166" i="75"/>
  <c r="C166" i="75"/>
  <c r="B166" i="75" s="1"/>
  <c r="T165" i="75"/>
  <c r="P165" i="75"/>
  <c r="C165" i="75"/>
  <c r="B165" i="75" s="1"/>
  <c r="T164" i="75"/>
  <c r="P164" i="75"/>
  <c r="C164" i="75"/>
  <c r="B164" i="75" s="1"/>
  <c r="T163" i="75"/>
  <c r="P163" i="75"/>
  <c r="C163" i="75"/>
  <c r="B163" i="75" s="1"/>
  <c r="C162" i="75"/>
  <c r="B162" i="75" s="1"/>
  <c r="T161" i="75"/>
  <c r="P161" i="75"/>
  <c r="C161" i="75"/>
  <c r="B161" i="75" s="1"/>
  <c r="T160" i="75"/>
  <c r="P160" i="75"/>
  <c r="C160" i="75"/>
  <c r="B160" i="75" s="1"/>
  <c r="T159" i="75"/>
  <c r="P159" i="75"/>
  <c r="C159" i="75"/>
  <c r="B159" i="75"/>
  <c r="T158" i="75"/>
  <c r="P158" i="75"/>
  <c r="C158" i="75"/>
  <c r="B158" i="75" s="1"/>
  <c r="T157" i="75"/>
  <c r="P157" i="75"/>
  <c r="C157" i="75"/>
  <c r="B157" i="75" s="1"/>
  <c r="T156" i="75"/>
  <c r="P156" i="75"/>
  <c r="C156" i="75"/>
  <c r="B156" i="75" s="1"/>
  <c r="T155" i="75"/>
  <c r="P155" i="75"/>
  <c r="C155" i="75"/>
  <c r="B155" i="75" s="1"/>
  <c r="C154" i="75"/>
  <c r="B154" i="75" s="1"/>
  <c r="T153" i="75"/>
  <c r="P153" i="75"/>
  <c r="C153" i="75"/>
  <c r="B153" i="75" s="1"/>
  <c r="C152" i="75"/>
  <c r="B152" i="75" s="1"/>
  <c r="T151" i="75"/>
  <c r="P151" i="75"/>
  <c r="C151" i="75"/>
  <c r="B151" i="75"/>
  <c r="T150" i="75"/>
  <c r="P150" i="75"/>
  <c r="C150" i="75"/>
  <c r="B150" i="75" s="1"/>
  <c r="T149" i="75"/>
  <c r="P149" i="75"/>
  <c r="C149" i="75"/>
  <c r="B149" i="75" s="1"/>
  <c r="C148" i="75"/>
  <c r="B148" i="75" s="1"/>
  <c r="T147" i="75"/>
  <c r="P147" i="75"/>
  <c r="C147" i="75"/>
  <c r="B147" i="75" s="1"/>
  <c r="T146" i="75"/>
  <c r="P146" i="75"/>
  <c r="C146" i="75"/>
  <c r="B146" i="75" s="1"/>
  <c r="C145" i="75"/>
  <c r="B145" i="75" s="1"/>
  <c r="C144" i="75"/>
  <c r="B144" i="75" s="1"/>
  <c r="T143" i="75"/>
  <c r="P143" i="75"/>
  <c r="C143" i="75"/>
  <c r="B143" i="75" s="1"/>
  <c r="T142" i="75"/>
  <c r="P142" i="75"/>
  <c r="C142" i="75"/>
  <c r="B142" i="75" s="1"/>
  <c r="T141" i="75"/>
  <c r="P141" i="75"/>
  <c r="C141" i="75"/>
  <c r="B141" i="75" s="1"/>
  <c r="T140" i="75"/>
  <c r="P140" i="75"/>
  <c r="C140" i="75"/>
  <c r="B140" i="75" s="1"/>
  <c r="T139" i="75"/>
  <c r="P139" i="75"/>
  <c r="C139" i="75"/>
  <c r="B139" i="75" s="1"/>
  <c r="T138" i="75"/>
  <c r="P138" i="75"/>
  <c r="C138" i="75"/>
  <c r="B138" i="75" s="1"/>
  <c r="T137" i="75"/>
  <c r="T136" i="75" s="1"/>
  <c r="P137" i="75"/>
  <c r="C137" i="75"/>
  <c r="B137" i="75" s="1"/>
  <c r="C136" i="75"/>
  <c r="B136" i="75" s="1"/>
  <c r="T135" i="75"/>
  <c r="P135" i="75"/>
  <c r="C135" i="75"/>
  <c r="B135" i="75"/>
  <c r="T134" i="75"/>
  <c r="P134" i="75"/>
  <c r="C134" i="75"/>
  <c r="B134" i="75" s="1"/>
  <c r="T133" i="75"/>
  <c r="P133" i="75"/>
  <c r="C133" i="75"/>
  <c r="B133" i="75" s="1"/>
  <c r="T132" i="75"/>
  <c r="P132" i="75"/>
  <c r="C132" i="75"/>
  <c r="B132" i="75" s="1"/>
  <c r="T131" i="75"/>
  <c r="P131" i="75"/>
  <c r="C131" i="75"/>
  <c r="B131" i="75" s="1"/>
  <c r="C130" i="75"/>
  <c r="B130" i="75" s="1"/>
  <c r="T129" i="75"/>
  <c r="P129" i="75"/>
  <c r="C129" i="75"/>
  <c r="B129" i="75"/>
  <c r="T128" i="75"/>
  <c r="P128" i="75"/>
  <c r="C128" i="75"/>
  <c r="B128" i="75" s="1"/>
  <c r="T127" i="75"/>
  <c r="P127" i="75"/>
  <c r="C127" i="75"/>
  <c r="B127" i="75" s="1"/>
  <c r="T126" i="75"/>
  <c r="P126" i="75"/>
  <c r="C126" i="75"/>
  <c r="B126" i="75" s="1"/>
  <c r="T125" i="75"/>
  <c r="P125" i="75"/>
  <c r="C125" i="75"/>
  <c r="B125" i="75"/>
  <c r="T124" i="75"/>
  <c r="P124" i="75"/>
  <c r="C124" i="75"/>
  <c r="B124" i="75" s="1"/>
  <c r="T123" i="75"/>
  <c r="P123" i="75"/>
  <c r="C123" i="75"/>
  <c r="B123" i="75" s="1"/>
  <c r="T122" i="75"/>
  <c r="P122" i="75"/>
  <c r="C122" i="75"/>
  <c r="B122" i="75" s="1"/>
  <c r="C121" i="75"/>
  <c r="B121" i="75" s="1"/>
  <c r="C120" i="75"/>
  <c r="B120" i="75" s="1"/>
  <c r="T119" i="75"/>
  <c r="P119" i="75"/>
  <c r="C119" i="75"/>
  <c r="B119" i="75" s="1"/>
  <c r="T118" i="75"/>
  <c r="P118" i="75"/>
  <c r="C118" i="75"/>
  <c r="B118" i="75" s="1"/>
  <c r="C117" i="75"/>
  <c r="B117" i="75"/>
  <c r="T116" i="75"/>
  <c r="P116" i="75"/>
  <c r="C116" i="75"/>
  <c r="B116" i="75" s="1"/>
  <c r="T115" i="75"/>
  <c r="P115" i="75"/>
  <c r="C115" i="75"/>
  <c r="B115" i="75"/>
  <c r="T114" i="75"/>
  <c r="P114" i="75"/>
  <c r="C114" i="75"/>
  <c r="B114" i="75" s="1"/>
  <c r="C113" i="75"/>
  <c r="B113" i="75" s="1"/>
  <c r="T112" i="75"/>
  <c r="P112" i="75"/>
  <c r="C112" i="75"/>
  <c r="B112" i="75" s="1"/>
  <c r="T111" i="75"/>
  <c r="P111" i="75"/>
  <c r="C111" i="75"/>
  <c r="B111" i="75" s="1"/>
  <c r="T110" i="75"/>
  <c r="P110" i="75"/>
  <c r="C110" i="75"/>
  <c r="B110" i="75" s="1"/>
  <c r="T109" i="75"/>
  <c r="P109" i="75"/>
  <c r="C109" i="75"/>
  <c r="B109" i="75" s="1"/>
  <c r="T108" i="75"/>
  <c r="P108" i="75"/>
  <c r="C108" i="75"/>
  <c r="B108" i="75" s="1"/>
  <c r="T107" i="75"/>
  <c r="P107" i="75"/>
  <c r="C107" i="75"/>
  <c r="B107" i="75" s="1"/>
  <c r="C106" i="75"/>
  <c r="B106" i="75" s="1"/>
  <c r="T105" i="75"/>
  <c r="P105" i="75"/>
  <c r="C105" i="75"/>
  <c r="B105" i="75" s="1"/>
  <c r="T104" i="75"/>
  <c r="P104" i="75"/>
  <c r="C104" i="75"/>
  <c r="B104" i="75" s="1"/>
  <c r="T103" i="75"/>
  <c r="P103" i="75"/>
  <c r="C103" i="75"/>
  <c r="B103" i="75" s="1"/>
  <c r="T102" i="75"/>
  <c r="P102" i="75"/>
  <c r="C102" i="75"/>
  <c r="B102" i="75" s="1"/>
  <c r="C101" i="75"/>
  <c r="B101" i="75"/>
  <c r="T100" i="75"/>
  <c r="P100" i="75"/>
  <c r="C100" i="75"/>
  <c r="B100" i="75" s="1"/>
  <c r="T99" i="75"/>
  <c r="P99" i="75"/>
  <c r="C99" i="75"/>
  <c r="B99" i="75" s="1"/>
  <c r="T98" i="75"/>
  <c r="P98" i="75"/>
  <c r="C98" i="75"/>
  <c r="B98" i="75" s="1"/>
  <c r="C97" i="75"/>
  <c r="B97" i="75" s="1"/>
  <c r="T96" i="75"/>
  <c r="P96" i="75"/>
  <c r="C96" i="75"/>
  <c r="B96" i="75" s="1"/>
  <c r="T95" i="75"/>
  <c r="P95" i="75"/>
  <c r="C95" i="75"/>
  <c r="B95" i="75" s="1"/>
  <c r="T94" i="75"/>
  <c r="P94" i="75"/>
  <c r="C94" i="75"/>
  <c r="B94" i="75" s="1"/>
  <c r="T93" i="75"/>
  <c r="P93" i="75"/>
  <c r="C93" i="75"/>
  <c r="B93" i="75" s="1"/>
  <c r="C92" i="75"/>
  <c r="B92" i="75" s="1"/>
  <c r="T91" i="75"/>
  <c r="P91" i="75"/>
  <c r="C91" i="75"/>
  <c r="B91" i="75" s="1"/>
  <c r="T90" i="75"/>
  <c r="P90" i="75"/>
  <c r="C90" i="75"/>
  <c r="B90" i="75" s="1"/>
  <c r="T89" i="75"/>
  <c r="P89" i="75"/>
  <c r="C89" i="75"/>
  <c r="B89" i="75" s="1"/>
  <c r="T88" i="75"/>
  <c r="P88" i="75"/>
  <c r="C88" i="75"/>
  <c r="B88" i="75" s="1"/>
  <c r="T87" i="75"/>
  <c r="P87" i="75"/>
  <c r="C87" i="75"/>
  <c r="B87" i="75" s="1"/>
  <c r="T86" i="75"/>
  <c r="P86" i="75"/>
  <c r="C86" i="75"/>
  <c r="B86" i="75" s="1"/>
  <c r="C85" i="75"/>
  <c r="B85" i="75" s="1"/>
  <c r="T84" i="75"/>
  <c r="P84" i="75"/>
  <c r="C84" i="75"/>
  <c r="B84" i="75" s="1"/>
  <c r="T83" i="75"/>
  <c r="P83" i="75"/>
  <c r="C83" i="75"/>
  <c r="B83" i="75" s="1"/>
  <c r="C82" i="75"/>
  <c r="B82" i="75" s="1"/>
  <c r="T81" i="75"/>
  <c r="P81" i="75"/>
  <c r="C81" i="75"/>
  <c r="B81" i="75" s="1"/>
  <c r="T80" i="75"/>
  <c r="P80" i="75"/>
  <c r="C80" i="75"/>
  <c r="B80" i="75" s="1"/>
  <c r="T79" i="75"/>
  <c r="P79" i="75"/>
  <c r="C79" i="75"/>
  <c r="B79" i="75"/>
  <c r="T78" i="75"/>
  <c r="P78" i="75"/>
  <c r="C78" i="75"/>
  <c r="B78" i="75" s="1"/>
  <c r="C77" i="75"/>
  <c r="B77" i="75" s="1"/>
  <c r="T76" i="75"/>
  <c r="P76" i="75"/>
  <c r="C76" i="75"/>
  <c r="B76" i="75" s="1"/>
  <c r="T75" i="75"/>
  <c r="P75" i="75"/>
  <c r="C75" i="75"/>
  <c r="B75" i="75" s="1"/>
  <c r="T74" i="75"/>
  <c r="P74" i="75"/>
  <c r="C74" i="75"/>
  <c r="B74" i="75" s="1"/>
  <c r="T73" i="75"/>
  <c r="P73" i="75"/>
  <c r="C73" i="75"/>
  <c r="B73" i="75" s="1"/>
  <c r="C72" i="75"/>
  <c r="B72" i="75" s="1"/>
  <c r="T71" i="75"/>
  <c r="P71" i="75"/>
  <c r="C71" i="75"/>
  <c r="B71" i="75" s="1"/>
  <c r="T70" i="75"/>
  <c r="P70" i="75"/>
  <c r="C70" i="75"/>
  <c r="B70" i="75" s="1"/>
  <c r="T69" i="75"/>
  <c r="P69" i="75"/>
  <c r="C69" i="75"/>
  <c r="B69" i="75" s="1"/>
  <c r="C68" i="75"/>
  <c r="B68" i="75" s="1"/>
  <c r="T67" i="75"/>
  <c r="C67" i="75"/>
  <c r="B67" i="75" s="1"/>
  <c r="P66" i="75"/>
  <c r="C66" i="75"/>
  <c r="B66" i="75" s="1"/>
  <c r="T65" i="75"/>
  <c r="P65" i="75"/>
  <c r="C65" i="75"/>
  <c r="B65" i="75" s="1"/>
  <c r="T64" i="75"/>
  <c r="P64" i="75"/>
  <c r="C64" i="75"/>
  <c r="B64" i="75" s="1"/>
  <c r="T63" i="75"/>
  <c r="P63" i="75"/>
  <c r="C63" i="75"/>
  <c r="B63" i="75"/>
  <c r="T62" i="75"/>
  <c r="P62" i="75"/>
  <c r="C62" i="75"/>
  <c r="B62" i="75" s="1"/>
  <c r="C61" i="75"/>
  <c r="B61" i="75" s="1"/>
  <c r="T60" i="75"/>
  <c r="P60" i="75"/>
  <c r="C60" i="75"/>
  <c r="B60" i="75" s="1"/>
  <c r="T59" i="75"/>
  <c r="P59" i="75"/>
  <c r="C59" i="75"/>
  <c r="B59" i="75" s="1"/>
  <c r="T58" i="75"/>
  <c r="P58" i="75"/>
  <c r="C58" i="75"/>
  <c r="B58" i="75" s="1"/>
  <c r="T57" i="75"/>
  <c r="P57" i="75"/>
  <c r="C57" i="75"/>
  <c r="B57" i="75" s="1"/>
  <c r="T56" i="75"/>
  <c r="P56" i="75"/>
  <c r="C56" i="75"/>
  <c r="B56" i="75" s="1"/>
  <c r="T55" i="75"/>
  <c r="P55" i="75"/>
  <c r="C55" i="75"/>
  <c r="B55" i="75" s="1"/>
  <c r="T54" i="75"/>
  <c r="P54" i="75"/>
  <c r="C54" i="75"/>
  <c r="B54" i="75" s="1"/>
  <c r="C53" i="75"/>
  <c r="B53" i="75" s="1"/>
  <c r="C52" i="75"/>
  <c r="B52" i="75" s="1"/>
  <c r="T51" i="75"/>
  <c r="P51" i="75"/>
  <c r="C51" i="75"/>
  <c r="B51" i="75" s="1"/>
  <c r="T50" i="75"/>
  <c r="P50" i="75"/>
  <c r="C50" i="75"/>
  <c r="B50" i="75" s="1"/>
  <c r="C49" i="75"/>
  <c r="B49" i="75" s="1"/>
  <c r="T48" i="75"/>
  <c r="P48" i="75"/>
  <c r="C48" i="75"/>
  <c r="B48" i="75" s="1"/>
  <c r="T47" i="75"/>
  <c r="P47" i="75"/>
  <c r="C47" i="75"/>
  <c r="B47" i="75"/>
  <c r="T46" i="75"/>
  <c r="P46" i="75"/>
  <c r="C46" i="75"/>
  <c r="B46" i="75" s="1"/>
  <c r="T45" i="75"/>
  <c r="P45" i="75"/>
  <c r="C45" i="75"/>
  <c r="B45" i="75" s="1"/>
  <c r="T44" i="75"/>
  <c r="P44" i="75"/>
  <c r="C44" i="75"/>
  <c r="B44" i="75" s="1"/>
  <c r="T43" i="75"/>
  <c r="P43" i="75"/>
  <c r="C43" i="75"/>
  <c r="B43" i="75" s="1"/>
  <c r="C42" i="75"/>
  <c r="B42" i="75" s="1"/>
  <c r="T41" i="75"/>
  <c r="P41" i="75"/>
  <c r="C41" i="75"/>
  <c r="B41" i="75" s="1"/>
  <c r="T40" i="75"/>
  <c r="P40" i="75"/>
  <c r="C40" i="75"/>
  <c r="B40" i="75" s="1"/>
  <c r="C39" i="75"/>
  <c r="B39" i="75" s="1"/>
  <c r="C38" i="75"/>
  <c r="B38" i="75" s="1"/>
  <c r="T37" i="75"/>
  <c r="P37" i="75"/>
  <c r="C37" i="75"/>
  <c r="B37" i="75" s="1"/>
  <c r="T36" i="75"/>
  <c r="P36" i="75"/>
  <c r="C36" i="75"/>
  <c r="B36" i="75" s="1"/>
  <c r="C35" i="75"/>
  <c r="B35" i="75"/>
  <c r="T34" i="75"/>
  <c r="P34" i="75"/>
  <c r="C34" i="75"/>
  <c r="B34" i="75" s="1"/>
  <c r="T33" i="75"/>
  <c r="P33" i="75"/>
  <c r="C33" i="75"/>
  <c r="B33" i="75" s="1"/>
  <c r="C32" i="75"/>
  <c r="B32" i="75" s="1"/>
  <c r="T31" i="75"/>
  <c r="P31" i="75"/>
  <c r="C31" i="75"/>
  <c r="B31" i="75" s="1"/>
  <c r="T30" i="75"/>
  <c r="P30" i="75"/>
  <c r="C30" i="75"/>
  <c r="B30" i="75" s="1"/>
  <c r="T29" i="75"/>
  <c r="P29" i="75"/>
  <c r="C29" i="75"/>
  <c r="B29" i="75" s="1"/>
  <c r="T28" i="75"/>
  <c r="P28" i="75"/>
  <c r="P27" i="75" s="1"/>
  <c r="C28" i="75"/>
  <c r="B28" i="75" s="1"/>
  <c r="C27" i="75"/>
  <c r="B27" i="75" s="1"/>
  <c r="T26" i="75"/>
  <c r="P26" i="75"/>
  <c r="C26" i="75"/>
  <c r="B26" i="75" s="1"/>
  <c r="T25" i="75"/>
  <c r="P25" i="75"/>
  <c r="C25" i="75"/>
  <c r="B25" i="75"/>
  <c r="T24" i="75"/>
  <c r="P24" i="75"/>
  <c r="C24" i="75"/>
  <c r="B24" i="75" s="1"/>
  <c r="T23" i="75"/>
  <c r="P23" i="75"/>
  <c r="P22" i="75" s="1"/>
  <c r="C23" i="75"/>
  <c r="B23" i="75" s="1"/>
  <c r="C22" i="75"/>
  <c r="B22" i="75" s="1"/>
  <c r="T21" i="75"/>
  <c r="P21" i="75"/>
  <c r="C21" i="75"/>
  <c r="B21" i="75" s="1"/>
  <c r="T20" i="75"/>
  <c r="P20" i="75"/>
  <c r="C20" i="75"/>
  <c r="B20" i="75" s="1"/>
  <c r="T19" i="75"/>
  <c r="P19" i="75"/>
  <c r="C19" i="75"/>
  <c r="B19" i="75" s="1"/>
  <c r="C18" i="75"/>
  <c r="B18" i="75" s="1"/>
  <c r="T17" i="75"/>
  <c r="P17" i="75"/>
  <c r="C17" i="75"/>
  <c r="B17" i="75" s="1"/>
  <c r="C16" i="75"/>
  <c r="B16" i="75" s="1"/>
  <c r="T15" i="75"/>
  <c r="P15" i="75"/>
  <c r="C15" i="75"/>
  <c r="B15" i="75" s="1"/>
  <c r="T14" i="75"/>
  <c r="P14" i="75"/>
  <c r="C14" i="75"/>
  <c r="B14" i="75" s="1"/>
  <c r="T13" i="75"/>
  <c r="P13" i="75"/>
  <c r="C13" i="75"/>
  <c r="B13" i="75" s="1"/>
  <c r="C12" i="75"/>
  <c r="B12" i="75" s="1"/>
  <c r="C11" i="75"/>
  <c r="B11" i="75" s="1"/>
  <c r="R10" i="75"/>
  <c r="R9" i="75"/>
  <c r="R8" i="75"/>
  <c r="X2" i="75"/>
  <c r="R1105" i="74"/>
  <c r="T1104" i="74"/>
  <c r="P1104" i="74"/>
  <c r="X1104" i="74" s="1"/>
  <c r="B1104" i="74"/>
  <c r="T1103" i="74"/>
  <c r="P1103" i="74"/>
  <c r="B1103" i="74"/>
  <c r="T1102" i="74"/>
  <c r="P1102" i="74"/>
  <c r="B1102" i="74"/>
  <c r="T1101" i="74"/>
  <c r="P1101" i="74"/>
  <c r="B1101" i="74"/>
  <c r="T1100" i="74"/>
  <c r="P1100" i="74"/>
  <c r="B1100" i="74"/>
  <c r="B1099" i="74"/>
  <c r="T1098" i="74"/>
  <c r="P1098" i="74"/>
  <c r="B1098" i="74"/>
  <c r="T1097" i="74"/>
  <c r="P1097" i="74"/>
  <c r="B1097" i="74"/>
  <c r="T1096" i="74"/>
  <c r="P1096" i="74"/>
  <c r="B1096" i="74"/>
  <c r="T1095" i="74"/>
  <c r="P1095" i="74"/>
  <c r="B1095" i="74"/>
  <c r="B1094" i="74"/>
  <c r="B1093" i="74"/>
  <c r="T1092" i="74"/>
  <c r="P1092" i="74"/>
  <c r="B1092" i="74"/>
  <c r="T1091" i="74"/>
  <c r="P1091" i="74"/>
  <c r="B1091" i="74"/>
  <c r="B1090" i="74"/>
  <c r="T1089" i="74"/>
  <c r="P1089" i="74"/>
  <c r="B1089" i="74"/>
  <c r="T1088" i="74"/>
  <c r="P1088" i="74"/>
  <c r="B1088" i="74"/>
  <c r="T1087" i="74"/>
  <c r="P1087" i="74"/>
  <c r="B1087" i="74"/>
  <c r="T1086" i="74"/>
  <c r="T1085" i="74" s="1"/>
  <c r="P1086" i="74"/>
  <c r="B1086" i="74"/>
  <c r="B1085" i="74"/>
  <c r="T1084" i="74"/>
  <c r="P1084" i="74"/>
  <c r="B1084" i="74"/>
  <c r="B1083" i="74"/>
  <c r="T1082" i="74"/>
  <c r="P1082" i="74"/>
  <c r="B1082" i="74"/>
  <c r="T1081" i="74"/>
  <c r="P1081" i="74"/>
  <c r="B1081" i="74"/>
  <c r="B1080" i="74"/>
  <c r="T1079" i="74"/>
  <c r="P1079" i="74"/>
  <c r="B1079" i="74"/>
  <c r="T1078" i="74"/>
  <c r="P1078" i="74"/>
  <c r="B1078" i="74"/>
  <c r="B1077" i="74"/>
  <c r="B1076" i="74"/>
  <c r="T1075" i="74"/>
  <c r="P1075" i="74"/>
  <c r="B1075" i="74"/>
  <c r="T1074" i="74"/>
  <c r="P1074" i="74"/>
  <c r="B1074" i="74"/>
  <c r="B1073" i="74"/>
  <c r="T1072" i="74"/>
  <c r="P1072" i="74"/>
  <c r="B1072" i="74"/>
  <c r="T1071" i="74"/>
  <c r="P1071" i="74"/>
  <c r="B1071" i="74"/>
  <c r="T1070" i="74"/>
  <c r="P1070" i="74"/>
  <c r="B1070" i="74"/>
  <c r="T1069" i="74"/>
  <c r="P1069" i="74"/>
  <c r="B1069" i="74"/>
  <c r="T1068" i="74"/>
  <c r="P1068" i="74"/>
  <c r="B1068" i="74"/>
  <c r="B1067" i="74"/>
  <c r="T1066" i="74"/>
  <c r="P1066" i="74"/>
  <c r="B1066" i="74"/>
  <c r="T1065" i="74"/>
  <c r="P1065" i="74"/>
  <c r="B1065" i="74"/>
  <c r="B1064" i="74"/>
  <c r="T1063" i="74"/>
  <c r="P1063" i="74"/>
  <c r="B1063" i="74"/>
  <c r="T1062" i="74"/>
  <c r="P1062" i="74"/>
  <c r="B1062" i="74"/>
  <c r="T1061" i="74"/>
  <c r="P1061" i="74"/>
  <c r="B1061" i="74"/>
  <c r="T1060" i="74"/>
  <c r="P1060" i="74"/>
  <c r="B1060" i="74"/>
  <c r="T1059" i="74"/>
  <c r="P1059" i="74"/>
  <c r="B1059" i="74"/>
  <c r="T1058" i="74"/>
  <c r="P1058" i="74"/>
  <c r="B1058" i="74"/>
  <c r="B1057" i="74"/>
  <c r="B1056" i="74"/>
  <c r="T1055" i="74"/>
  <c r="P1055" i="74"/>
  <c r="B1055" i="74"/>
  <c r="T1054" i="74"/>
  <c r="P1054" i="74"/>
  <c r="B1054" i="74"/>
  <c r="T1053" i="74"/>
  <c r="P1053" i="74"/>
  <c r="B1053" i="74"/>
  <c r="T1052" i="74"/>
  <c r="P1052" i="74"/>
  <c r="B1052" i="74"/>
  <c r="T1051" i="74"/>
  <c r="P1051" i="74"/>
  <c r="B1051" i="74"/>
  <c r="T1050" i="74"/>
  <c r="P1050" i="74"/>
  <c r="B1050" i="74"/>
  <c r="T1049" i="74"/>
  <c r="P1049" i="74"/>
  <c r="B1049" i="74"/>
  <c r="B1048" i="74"/>
  <c r="T1047" i="74"/>
  <c r="P1047" i="74"/>
  <c r="B1047" i="74"/>
  <c r="T1046" i="74"/>
  <c r="P1046" i="74"/>
  <c r="B1046" i="74"/>
  <c r="T1045" i="74"/>
  <c r="P1045" i="74"/>
  <c r="B1045" i="74"/>
  <c r="T1044" i="74"/>
  <c r="P1044" i="74"/>
  <c r="B1044" i="74"/>
  <c r="T1043" i="74"/>
  <c r="P1043" i="74"/>
  <c r="B1043" i="74"/>
  <c r="B1042" i="74"/>
  <c r="B1041" i="74"/>
  <c r="T1040" i="74"/>
  <c r="P1040" i="74"/>
  <c r="B1040" i="74"/>
  <c r="T1039" i="74"/>
  <c r="P1039" i="74"/>
  <c r="B1039" i="74"/>
  <c r="T1038" i="74"/>
  <c r="P1038" i="74"/>
  <c r="B1038" i="74"/>
  <c r="T1037" i="74"/>
  <c r="P1037" i="74"/>
  <c r="B1037" i="74"/>
  <c r="T1036" i="74"/>
  <c r="P1036" i="74"/>
  <c r="B1036" i="74"/>
  <c r="T1035" i="74"/>
  <c r="P1035" i="74"/>
  <c r="B1035" i="74"/>
  <c r="T1034" i="74"/>
  <c r="P1034" i="74"/>
  <c r="B1034" i="74"/>
  <c r="B1033" i="74"/>
  <c r="T1032" i="74"/>
  <c r="P1032" i="74"/>
  <c r="B1032" i="74"/>
  <c r="T1031" i="74"/>
  <c r="P1031" i="74"/>
  <c r="B1031" i="74"/>
  <c r="T1030" i="74"/>
  <c r="P1030" i="74"/>
  <c r="B1030" i="74"/>
  <c r="T1029" i="74"/>
  <c r="P1029" i="74"/>
  <c r="B1029" i="74"/>
  <c r="T1028" i="74"/>
  <c r="P1028" i="74"/>
  <c r="B1028" i="74"/>
  <c r="B1027" i="74"/>
  <c r="T1026" i="74"/>
  <c r="P1026" i="74"/>
  <c r="B1026" i="74"/>
  <c r="T1025" i="74"/>
  <c r="P1025" i="74"/>
  <c r="B1025" i="74"/>
  <c r="T1024" i="74"/>
  <c r="P1024" i="74"/>
  <c r="B1024" i="74"/>
  <c r="T1023" i="74"/>
  <c r="P1023" i="74"/>
  <c r="B1023" i="74"/>
  <c r="T1022" i="74"/>
  <c r="P1022" i="74"/>
  <c r="B1022" i="74"/>
  <c r="B1021" i="74"/>
  <c r="B1020" i="74"/>
  <c r="T1019" i="74"/>
  <c r="P1019" i="74"/>
  <c r="B1019" i="74"/>
  <c r="B1018" i="74"/>
  <c r="T1017" i="74"/>
  <c r="P1017" i="74"/>
  <c r="B1017" i="74"/>
  <c r="T1016" i="74"/>
  <c r="P1016" i="74"/>
  <c r="B1016" i="74"/>
  <c r="T1015" i="74"/>
  <c r="P1015" i="74"/>
  <c r="B1015" i="74"/>
  <c r="B1014" i="74"/>
  <c r="T1013" i="74"/>
  <c r="P1013" i="74"/>
  <c r="B1013" i="74"/>
  <c r="T1012" i="74"/>
  <c r="P1012" i="74"/>
  <c r="B1012" i="74"/>
  <c r="T1011" i="74"/>
  <c r="P1011" i="74"/>
  <c r="B1011" i="74"/>
  <c r="T1010" i="74"/>
  <c r="P1010" i="74"/>
  <c r="B1010" i="74"/>
  <c r="T1009" i="74"/>
  <c r="P1009" i="74"/>
  <c r="B1009" i="74"/>
  <c r="T1008" i="74"/>
  <c r="P1008" i="74"/>
  <c r="B1008" i="74"/>
  <c r="T1007" i="74"/>
  <c r="P1007" i="74"/>
  <c r="B1007" i="74"/>
  <c r="B1006" i="74"/>
  <c r="T1005" i="74"/>
  <c r="P1005" i="74"/>
  <c r="B1005" i="74"/>
  <c r="T1004" i="74"/>
  <c r="P1004" i="74"/>
  <c r="B1004" i="74"/>
  <c r="T1003" i="74"/>
  <c r="P1003" i="74"/>
  <c r="B1003" i="74"/>
  <c r="T1002" i="74"/>
  <c r="P1002" i="74"/>
  <c r="B1002" i="74"/>
  <c r="T1001" i="74"/>
  <c r="P1001" i="74"/>
  <c r="B1001" i="74"/>
  <c r="T1000" i="74"/>
  <c r="P1000" i="74"/>
  <c r="B1000" i="74"/>
  <c r="T999" i="74"/>
  <c r="P999" i="74"/>
  <c r="B999" i="74"/>
  <c r="B998" i="74"/>
  <c r="T997" i="74"/>
  <c r="P997" i="74"/>
  <c r="B997" i="74"/>
  <c r="T996" i="74"/>
  <c r="P996" i="74"/>
  <c r="B996" i="74"/>
  <c r="T995" i="74"/>
  <c r="P995" i="74"/>
  <c r="B995" i="74"/>
  <c r="T994" i="74"/>
  <c r="P994" i="74"/>
  <c r="B994" i="74"/>
  <c r="T993" i="74"/>
  <c r="P993" i="74"/>
  <c r="B993" i="74"/>
  <c r="T992" i="74"/>
  <c r="P992" i="74"/>
  <c r="B992" i="74"/>
  <c r="B991" i="74"/>
  <c r="B990" i="74"/>
  <c r="B989" i="74"/>
  <c r="T988" i="74"/>
  <c r="P988" i="74"/>
  <c r="B988" i="74"/>
  <c r="T987" i="74"/>
  <c r="P987" i="74"/>
  <c r="B987" i="74"/>
  <c r="T986" i="74"/>
  <c r="P986" i="74"/>
  <c r="B986" i="74"/>
  <c r="B985" i="74"/>
  <c r="T984" i="74"/>
  <c r="P984" i="74"/>
  <c r="B984" i="74"/>
  <c r="T983" i="74"/>
  <c r="P983" i="74"/>
  <c r="B983" i="74"/>
  <c r="B982" i="74"/>
  <c r="B981" i="74"/>
  <c r="T980" i="74"/>
  <c r="P980" i="74"/>
  <c r="B980" i="74"/>
  <c r="T979" i="74"/>
  <c r="P979" i="74"/>
  <c r="B979" i="74"/>
  <c r="T978" i="74"/>
  <c r="P978" i="74"/>
  <c r="B978" i="74"/>
  <c r="B977" i="74"/>
  <c r="T976" i="74"/>
  <c r="P976" i="74"/>
  <c r="B976" i="74"/>
  <c r="T975" i="74"/>
  <c r="P975" i="74"/>
  <c r="B975" i="74"/>
  <c r="B974" i="74"/>
  <c r="B973" i="74"/>
  <c r="B972" i="74"/>
  <c r="T971" i="74"/>
  <c r="P971" i="74"/>
  <c r="B971" i="74"/>
  <c r="T970" i="74"/>
  <c r="P970" i="74"/>
  <c r="B970" i="74"/>
  <c r="T969" i="74"/>
  <c r="P969" i="74"/>
  <c r="B969" i="74"/>
  <c r="T968" i="74"/>
  <c r="P968" i="74"/>
  <c r="B968" i="74"/>
  <c r="T967" i="74"/>
  <c r="P967" i="74"/>
  <c r="B967" i="74"/>
  <c r="P966" i="74"/>
  <c r="T966" i="74" s="1"/>
  <c r="B966" i="74"/>
  <c r="P965" i="74"/>
  <c r="T965" i="74" s="1"/>
  <c r="B965" i="74"/>
  <c r="B964" i="74"/>
  <c r="T963" i="74"/>
  <c r="P963" i="74"/>
  <c r="B963" i="74"/>
  <c r="B962" i="74"/>
  <c r="B961" i="74"/>
  <c r="B960" i="74"/>
  <c r="T959" i="74"/>
  <c r="P959" i="74"/>
  <c r="B959" i="74"/>
  <c r="T958" i="74"/>
  <c r="P958" i="74"/>
  <c r="B958" i="74"/>
  <c r="B957" i="74"/>
  <c r="B956" i="74"/>
  <c r="T955" i="74"/>
  <c r="P955" i="74"/>
  <c r="B955" i="74"/>
  <c r="T954" i="74"/>
  <c r="P954" i="74"/>
  <c r="B954" i="74"/>
  <c r="T953" i="74"/>
  <c r="P953" i="74"/>
  <c r="B953" i="74"/>
  <c r="T952" i="74"/>
  <c r="P952" i="74"/>
  <c r="B952" i="74"/>
  <c r="B951" i="74"/>
  <c r="T950" i="74"/>
  <c r="P950" i="74"/>
  <c r="B950" i="74"/>
  <c r="B949" i="74"/>
  <c r="T948" i="74"/>
  <c r="P948" i="74"/>
  <c r="B948" i="74"/>
  <c r="T947" i="74"/>
  <c r="P947" i="74"/>
  <c r="B947" i="74"/>
  <c r="B946" i="74"/>
  <c r="B945" i="74"/>
  <c r="T944" i="74"/>
  <c r="P944" i="74"/>
  <c r="B944" i="74"/>
  <c r="T943" i="74"/>
  <c r="P943" i="74"/>
  <c r="B943" i="74"/>
  <c r="B942" i="74"/>
  <c r="T941" i="74"/>
  <c r="P941" i="74"/>
  <c r="B941" i="74"/>
  <c r="T940" i="74"/>
  <c r="P940" i="74"/>
  <c r="B940" i="74"/>
  <c r="T939" i="74"/>
  <c r="P939" i="74"/>
  <c r="B939" i="74"/>
  <c r="T938" i="74"/>
  <c r="P938" i="74"/>
  <c r="B938" i="74"/>
  <c r="T937" i="74"/>
  <c r="P937" i="74"/>
  <c r="B937" i="74"/>
  <c r="B936" i="74"/>
  <c r="T935" i="74"/>
  <c r="P935" i="74"/>
  <c r="X935" i="74" s="1"/>
  <c r="B935" i="74"/>
  <c r="T934" i="74"/>
  <c r="P934" i="74"/>
  <c r="B934" i="74"/>
  <c r="T933" i="74"/>
  <c r="P933" i="74"/>
  <c r="B933" i="74"/>
  <c r="T932" i="74"/>
  <c r="P932" i="74"/>
  <c r="B932" i="74"/>
  <c r="T931" i="74"/>
  <c r="P931" i="74"/>
  <c r="B931" i="74"/>
  <c r="T930" i="74"/>
  <c r="P930" i="74"/>
  <c r="B930" i="74"/>
  <c r="T929" i="74"/>
  <c r="P929" i="74"/>
  <c r="B929" i="74"/>
  <c r="T928" i="74"/>
  <c r="P928" i="74"/>
  <c r="B928" i="74"/>
  <c r="T927" i="74"/>
  <c r="P927" i="74"/>
  <c r="B927" i="74"/>
  <c r="T926" i="74"/>
  <c r="P926" i="74"/>
  <c r="B926" i="74"/>
  <c r="B925" i="74"/>
  <c r="T924" i="74"/>
  <c r="P924" i="74"/>
  <c r="B924" i="74"/>
  <c r="T923" i="74"/>
  <c r="P923" i="74"/>
  <c r="B923" i="74"/>
  <c r="B922" i="74"/>
  <c r="B921" i="74"/>
  <c r="T920" i="74"/>
  <c r="P920" i="74"/>
  <c r="B920" i="74"/>
  <c r="T919" i="74"/>
  <c r="P919" i="74"/>
  <c r="B919" i="74"/>
  <c r="T918" i="74"/>
  <c r="P918" i="74"/>
  <c r="B918" i="74"/>
  <c r="T917" i="74"/>
  <c r="P917" i="74"/>
  <c r="B917" i="74"/>
  <c r="B916" i="74"/>
  <c r="T915" i="74"/>
  <c r="P915" i="74"/>
  <c r="B915" i="74"/>
  <c r="T914" i="74"/>
  <c r="P914" i="74"/>
  <c r="B914" i="74"/>
  <c r="T913" i="74"/>
  <c r="P913" i="74"/>
  <c r="B913" i="74"/>
  <c r="T912" i="74"/>
  <c r="P912" i="74"/>
  <c r="B912" i="74"/>
  <c r="T911" i="74"/>
  <c r="P911" i="74"/>
  <c r="B911" i="74"/>
  <c r="T910" i="74"/>
  <c r="P910" i="74"/>
  <c r="B910" i="74"/>
  <c r="T909" i="74"/>
  <c r="P909" i="74"/>
  <c r="B909" i="74"/>
  <c r="B908" i="74"/>
  <c r="B907" i="74"/>
  <c r="T906" i="74"/>
  <c r="P906" i="74"/>
  <c r="B906" i="74"/>
  <c r="T905" i="74"/>
  <c r="P905" i="74"/>
  <c r="B905" i="74"/>
  <c r="T904" i="74"/>
  <c r="P904" i="74"/>
  <c r="B904" i="74"/>
  <c r="T903" i="74"/>
  <c r="P903" i="74"/>
  <c r="B903" i="74"/>
  <c r="T902" i="74"/>
  <c r="P902" i="74"/>
  <c r="B902" i="74"/>
  <c r="T901" i="74"/>
  <c r="P901" i="74"/>
  <c r="B901" i="74"/>
  <c r="T900" i="74"/>
  <c r="P900" i="74"/>
  <c r="B900" i="74"/>
  <c r="T899" i="74"/>
  <c r="P899" i="74"/>
  <c r="B899" i="74"/>
  <c r="B898" i="74"/>
  <c r="B897" i="74"/>
  <c r="B896" i="74"/>
  <c r="T895" i="74"/>
  <c r="P895" i="74"/>
  <c r="B895" i="74"/>
  <c r="T894" i="74"/>
  <c r="P894" i="74"/>
  <c r="B894" i="74"/>
  <c r="T893" i="74"/>
  <c r="P893" i="74"/>
  <c r="B893" i="74"/>
  <c r="T892" i="74"/>
  <c r="P892" i="74"/>
  <c r="B892" i="74"/>
  <c r="T891" i="74"/>
  <c r="P891" i="74"/>
  <c r="B891" i="74"/>
  <c r="T890" i="74"/>
  <c r="P890" i="74"/>
  <c r="B890" i="74"/>
  <c r="B889" i="74"/>
  <c r="T888" i="74"/>
  <c r="P888" i="74"/>
  <c r="B888" i="74"/>
  <c r="T887" i="74"/>
  <c r="P887" i="74"/>
  <c r="B887" i="74"/>
  <c r="B886" i="74"/>
  <c r="T885" i="74"/>
  <c r="P885" i="74"/>
  <c r="B885" i="74"/>
  <c r="T884" i="74"/>
  <c r="P884" i="74"/>
  <c r="B884" i="74"/>
  <c r="T883" i="74"/>
  <c r="P883" i="74"/>
  <c r="B883" i="74"/>
  <c r="T882" i="74"/>
  <c r="P882" i="74"/>
  <c r="B882" i="74"/>
  <c r="T881" i="74"/>
  <c r="P881" i="74"/>
  <c r="B881" i="74"/>
  <c r="B880" i="74"/>
  <c r="B879" i="74"/>
  <c r="T878" i="74"/>
  <c r="P878" i="74"/>
  <c r="B878" i="74"/>
  <c r="T877" i="74"/>
  <c r="P877" i="74"/>
  <c r="B877" i="74"/>
  <c r="T876" i="74"/>
  <c r="P876" i="74"/>
  <c r="B876" i="74"/>
  <c r="T875" i="74"/>
  <c r="P875" i="74"/>
  <c r="B875" i="74"/>
  <c r="T874" i="74"/>
  <c r="P874" i="74"/>
  <c r="B874" i="74"/>
  <c r="B873" i="74"/>
  <c r="T872" i="74"/>
  <c r="P872" i="74"/>
  <c r="B872" i="74"/>
  <c r="T871" i="74"/>
  <c r="P871" i="74"/>
  <c r="B871" i="74"/>
  <c r="T870" i="74"/>
  <c r="P870" i="74"/>
  <c r="B870" i="74"/>
  <c r="T869" i="74"/>
  <c r="P869" i="74"/>
  <c r="B869" i="74"/>
  <c r="T868" i="74"/>
  <c r="P868" i="74"/>
  <c r="B868" i="74"/>
  <c r="B867" i="74"/>
  <c r="T866" i="74"/>
  <c r="P866" i="74"/>
  <c r="B866" i="74"/>
  <c r="T865" i="74"/>
  <c r="P865" i="74"/>
  <c r="B865" i="74"/>
  <c r="T864" i="74"/>
  <c r="P864" i="74"/>
  <c r="B864" i="74"/>
  <c r="T863" i="74"/>
  <c r="P863" i="74"/>
  <c r="B863" i="74"/>
  <c r="T862" i="74"/>
  <c r="P862" i="74"/>
  <c r="B862" i="74"/>
  <c r="T861" i="74"/>
  <c r="P861" i="74"/>
  <c r="B861" i="74"/>
  <c r="T860" i="74"/>
  <c r="P860" i="74"/>
  <c r="B860" i="74"/>
  <c r="B859" i="74"/>
  <c r="T858" i="74"/>
  <c r="P858" i="74"/>
  <c r="B858" i="74"/>
  <c r="T857" i="74"/>
  <c r="P857" i="74"/>
  <c r="B857" i="74"/>
  <c r="T856" i="74"/>
  <c r="P856" i="74"/>
  <c r="B856" i="74"/>
  <c r="B855" i="74"/>
  <c r="T854" i="74"/>
  <c r="P854" i="74"/>
  <c r="B854" i="74"/>
  <c r="T853" i="74"/>
  <c r="P853" i="74"/>
  <c r="B853" i="74"/>
  <c r="T852" i="74"/>
  <c r="P852" i="74"/>
  <c r="B852" i="74"/>
  <c r="P851" i="74"/>
  <c r="T851" i="74" s="1"/>
  <c r="B851" i="74"/>
  <c r="P850" i="74"/>
  <c r="B850" i="74"/>
  <c r="B849" i="74"/>
  <c r="B848" i="74"/>
  <c r="T847" i="74"/>
  <c r="P847" i="74"/>
  <c r="B847" i="74"/>
  <c r="P846" i="74"/>
  <c r="T846" i="74" s="1"/>
  <c r="B846" i="74"/>
  <c r="P845" i="74"/>
  <c r="T845" i="74" s="1"/>
  <c r="B845" i="74"/>
  <c r="P844" i="74"/>
  <c r="T844" i="74" s="1"/>
  <c r="B844" i="74"/>
  <c r="B843" i="74"/>
  <c r="T842" i="74"/>
  <c r="P842" i="74"/>
  <c r="B842" i="74"/>
  <c r="P841" i="74"/>
  <c r="T841" i="74" s="1"/>
  <c r="B841" i="74"/>
  <c r="P840" i="74"/>
  <c r="T840" i="74" s="1"/>
  <c r="B840" i="74"/>
  <c r="P839" i="74"/>
  <c r="T839" i="74" s="1"/>
  <c r="B839" i="74"/>
  <c r="B838" i="74"/>
  <c r="P837" i="74"/>
  <c r="T837" i="74" s="1"/>
  <c r="B837" i="74"/>
  <c r="P836" i="74"/>
  <c r="T836" i="74" s="1"/>
  <c r="B836" i="74"/>
  <c r="P835" i="74"/>
  <c r="T835" i="74" s="1"/>
  <c r="B835" i="74"/>
  <c r="P834" i="74"/>
  <c r="T834" i="74" s="1"/>
  <c r="B834" i="74"/>
  <c r="P833" i="74"/>
  <c r="T833" i="74" s="1"/>
  <c r="B833" i="74"/>
  <c r="P832" i="74"/>
  <c r="T832" i="74" s="1"/>
  <c r="B832" i="74"/>
  <c r="B831" i="74"/>
  <c r="P830" i="74"/>
  <c r="T830" i="74" s="1"/>
  <c r="B830" i="74"/>
  <c r="P829" i="74"/>
  <c r="T829" i="74" s="1"/>
  <c r="B829" i="74"/>
  <c r="P828" i="74"/>
  <c r="T828" i="74" s="1"/>
  <c r="B828" i="74"/>
  <c r="P827" i="74"/>
  <c r="T827" i="74" s="1"/>
  <c r="B827" i="74"/>
  <c r="P826" i="74"/>
  <c r="T826" i="74" s="1"/>
  <c r="B826" i="74"/>
  <c r="P825" i="74"/>
  <c r="T825" i="74" s="1"/>
  <c r="B825" i="74"/>
  <c r="B824" i="74"/>
  <c r="B823" i="74"/>
  <c r="T822" i="74"/>
  <c r="P822" i="74"/>
  <c r="B822" i="74"/>
  <c r="T821" i="74"/>
  <c r="P821" i="74"/>
  <c r="B821" i="74"/>
  <c r="T820" i="74"/>
  <c r="P820" i="74"/>
  <c r="B820" i="74"/>
  <c r="T819" i="74"/>
  <c r="P819" i="74"/>
  <c r="B819" i="74"/>
  <c r="T818" i="74"/>
  <c r="P818" i="74"/>
  <c r="B818" i="74"/>
  <c r="B817" i="74"/>
  <c r="T816" i="74"/>
  <c r="P816" i="74"/>
  <c r="B816" i="74"/>
  <c r="T815" i="74"/>
  <c r="P815" i="74"/>
  <c r="B815" i="74"/>
  <c r="T814" i="74"/>
  <c r="P814" i="74"/>
  <c r="B814" i="74"/>
  <c r="T813" i="74"/>
  <c r="P813" i="74"/>
  <c r="B813" i="74"/>
  <c r="T812" i="74"/>
  <c r="P812" i="74"/>
  <c r="B812" i="74"/>
  <c r="T811" i="74"/>
  <c r="P811" i="74"/>
  <c r="B811" i="74"/>
  <c r="B810" i="74"/>
  <c r="T809" i="74"/>
  <c r="P809" i="74"/>
  <c r="B809" i="74"/>
  <c r="T808" i="74"/>
  <c r="P808" i="74"/>
  <c r="B808" i="74"/>
  <c r="T807" i="74"/>
  <c r="P807" i="74"/>
  <c r="B807" i="74"/>
  <c r="P806" i="74"/>
  <c r="T806" i="74" s="1"/>
  <c r="B806" i="74"/>
  <c r="P805" i="74"/>
  <c r="T805" i="74" s="1"/>
  <c r="B805" i="74"/>
  <c r="P804" i="74"/>
  <c r="B804" i="74"/>
  <c r="B803" i="74"/>
  <c r="B802" i="74"/>
  <c r="B801" i="74"/>
  <c r="B800" i="74"/>
  <c r="T799" i="74"/>
  <c r="P799" i="74"/>
  <c r="B799" i="74"/>
  <c r="T798" i="74"/>
  <c r="P798" i="74"/>
  <c r="B798" i="74"/>
  <c r="T797" i="74"/>
  <c r="P797" i="74"/>
  <c r="B797" i="74"/>
  <c r="B796" i="74"/>
  <c r="T795" i="74"/>
  <c r="P795" i="74"/>
  <c r="B795" i="74"/>
  <c r="T794" i="74"/>
  <c r="P794" i="74"/>
  <c r="B794" i="74"/>
  <c r="T793" i="74"/>
  <c r="P793" i="74"/>
  <c r="B793" i="74"/>
  <c r="T792" i="74"/>
  <c r="P792" i="74"/>
  <c r="B792" i="74"/>
  <c r="B791" i="74"/>
  <c r="T790" i="74"/>
  <c r="P790" i="74"/>
  <c r="B790" i="74"/>
  <c r="T789" i="74"/>
  <c r="P789" i="74"/>
  <c r="B789" i="74"/>
  <c r="T788" i="74"/>
  <c r="P788" i="74"/>
  <c r="B788" i="74"/>
  <c r="B787" i="74"/>
  <c r="B786" i="74"/>
  <c r="T785" i="74"/>
  <c r="P785" i="74"/>
  <c r="B785" i="74"/>
  <c r="T784" i="74"/>
  <c r="P784" i="74"/>
  <c r="B784" i="74"/>
  <c r="T783" i="74"/>
  <c r="P783" i="74"/>
  <c r="B783" i="74"/>
  <c r="T782" i="74"/>
  <c r="P782" i="74"/>
  <c r="B782" i="74"/>
  <c r="T781" i="74"/>
  <c r="P781" i="74"/>
  <c r="B781" i="74"/>
  <c r="T780" i="74"/>
  <c r="P780" i="74"/>
  <c r="B780" i="74"/>
  <c r="B779" i="74"/>
  <c r="T778" i="74"/>
  <c r="P778" i="74"/>
  <c r="B778" i="74"/>
  <c r="B777" i="74"/>
  <c r="B776" i="74"/>
  <c r="T775" i="74"/>
  <c r="P775" i="74"/>
  <c r="B775" i="74"/>
  <c r="T774" i="74"/>
  <c r="P774" i="74"/>
  <c r="B774" i="74"/>
  <c r="T773" i="74"/>
  <c r="P773" i="74"/>
  <c r="B773" i="74"/>
  <c r="T772" i="74"/>
  <c r="P772" i="74"/>
  <c r="B772" i="74"/>
  <c r="T771" i="74"/>
  <c r="P771" i="74"/>
  <c r="B771" i="74"/>
  <c r="B770" i="74"/>
  <c r="T769" i="74"/>
  <c r="P769" i="74"/>
  <c r="B769" i="74"/>
  <c r="T768" i="74"/>
  <c r="P768" i="74"/>
  <c r="B768" i="74"/>
  <c r="T767" i="74"/>
  <c r="P767" i="74"/>
  <c r="B767" i="74"/>
  <c r="T766" i="74"/>
  <c r="P766" i="74"/>
  <c r="B766" i="74"/>
  <c r="T765" i="74"/>
  <c r="P765" i="74"/>
  <c r="B765" i="74"/>
  <c r="T764" i="74"/>
  <c r="P764" i="74"/>
  <c r="B764" i="74"/>
  <c r="T763" i="74"/>
  <c r="P763" i="74"/>
  <c r="B763" i="74"/>
  <c r="B762" i="74"/>
  <c r="T761" i="74"/>
  <c r="P761" i="74"/>
  <c r="B761" i="74"/>
  <c r="T760" i="74"/>
  <c r="P760" i="74"/>
  <c r="B760" i="74"/>
  <c r="T759" i="74"/>
  <c r="P759" i="74"/>
  <c r="B759" i="74"/>
  <c r="B758" i="74"/>
  <c r="T757" i="74"/>
  <c r="P757" i="74"/>
  <c r="B757" i="74"/>
  <c r="T756" i="74"/>
  <c r="P756" i="74"/>
  <c r="B756" i="74"/>
  <c r="T755" i="74"/>
  <c r="P755" i="74"/>
  <c r="B755" i="74"/>
  <c r="B754" i="74"/>
  <c r="T753" i="74"/>
  <c r="P753" i="74"/>
  <c r="B753" i="74"/>
  <c r="T752" i="74"/>
  <c r="P752" i="74"/>
  <c r="B752" i="74"/>
  <c r="B751" i="74"/>
  <c r="T750" i="74"/>
  <c r="P750" i="74"/>
  <c r="B750" i="74"/>
  <c r="T749" i="74"/>
  <c r="P749" i="74"/>
  <c r="B749" i="74"/>
  <c r="T748" i="74"/>
  <c r="P748" i="74"/>
  <c r="B748" i="74"/>
  <c r="T747" i="74"/>
  <c r="P747" i="74"/>
  <c r="B747" i="74"/>
  <c r="T746" i="74"/>
  <c r="P746" i="74"/>
  <c r="B746" i="74"/>
  <c r="B745" i="74"/>
  <c r="T744" i="74"/>
  <c r="P744" i="74"/>
  <c r="B744" i="74"/>
  <c r="T743" i="74"/>
  <c r="P743" i="74"/>
  <c r="B743" i="74"/>
  <c r="B742" i="74"/>
  <c r="T741" i="74"/>
  <c r="P741" i="74"/>
  <c r="X741" i="74" s="1"/>
  <c r="B741" i="74"/>
  <c r="T740" i="74"/>
  <c r="P740" i="74"/>
  <c r="B740" i="74"/>
  <c r="T739" i="74"/>
  <c r="P739" i="74"/>
  <c r="B739" i="74"/>
  <c r="T738" i="74"/>
  <c r="P738" i="74"/>
  <c r="B738" i="74"/>
  <c r="T737" i="74"/>
  <c r="P737" i="74"/>
  <c r="B737" i="74"/>
  <c r="T736" i="74"/>
  <c r="P736" i="74"/>
  <c r="B736" i="74"/>
  <c r="T735" i="74"/>
  <c r="P735" i="74"/>
  <c r="B735" i="74"/>
  <c r="T734" i="74"/>
  <c r="P734" i="74"/>
  <c r="B734" i="74"/>
  <c r="B733" i="74"/>
  <c r="B732" i="74"/>
  <c r="T731" i="74"/>
  <c r="P731" i="74"/>
  <c r="B731" i="74"/>
  <c r="T730" i="74"/>
  <c r="P730" i="74"/>
  <c r="B730" i="74"/>
  <c r="T729" i="74"/>
  <c r="P729" i="74"/>
  <c r="B729" i="74"/>
  <c r="T728" i="74"/>
  <c r="P728" i="74"/>
  <c r="B728" i="74"/>
  <c r="T727" i="74"/>
  <c r="P727" i="74"/>
  <c r="B727" i="74"/>
  <c r="T726" i="74"/>
  <c r="P726" i="74"/>
  <c r="B726" i="74"/>
  <c r="T725" i="74"/>
  <c r="P725" i="74"/>
  <c r="B725" i="74"/>
  <c r="T724" i="74"/>
  <c r="P724" i="74"/>
  <c r="B724" i="74"/>
  <c r="B723" i="74"/>
  <c r="B722" i="74"/>
  <c r="T721" i="74"/>
  <c r="P721" i="74"/>
  <c r="B721" i="74"/>
  <c r="T720" i="74"/>
  <c r="P720" i="74"/>
  <c r="B720" i="74"/>
  <c r="T719" i="74"/>
  <c r="P719" i="74"/>
  <c r="B719" i="74"/>
  <c r="B718" i="74"/>
  <c r="B717" i="74"/>
  <c r="T716" i="74"/>
  <c r="P716" i="74"/>
  <c r="B716" i="74"/>
  <c r="T715" i="74"/>
  <c r="P715" i="74"/>
  <c r="B715" i="74"/>
  <c r="T714" i="74"/>
  <c r="P714" i="74"/>
  <c r="B714" i="74"/>
  <c r="T713" i="74"/>
  <c r="P713" i="74"/>
  <c r="B713" i="74"/>
  <c r="B712" i="74"/>
  <c r="B711" i="74"/>
  <c r="T710" i="74"/>
  <c r="P710" i="74"/>
  <c r="B710" i="74"/>
  <c r="T709" i="74"/>
  <c r="P709" i="74"/>
  <c r="B709" i="74"/>
  <c r="T708" i="74"/>
  <c r="P708" i="74"/>
  <c r="B708" i="74"/>
  <c r="T707" i="74"/>
  <c r="P707" i="74"/>
  <c r="B707" i="74"/>
  <c r="T706" i="74"/>
  <c r="P706" i="74"/>
  <c r="B706" i="74"/>
  <c r="T705" i="74"/>
  <c r="P705" i="74"/>
  <c r="B705" i="74"/>
  <c r="B704" i="74"/>
  <c r="B703" i="74"/>
  <c r="T702" i="74"/>
  <c r="P702" i="74"/>
  <c r="B702" i="74"/>
  <c r="T701" i="74"/>
  <c r="P701" i="74"/>
  <c r="B701" i="74"/>
  <c r="T700" i="74"/>
  <c r="P700" i="74"/>
  <c r="B700" i="74"/>
  <c r="T699" i="74"/>
  <c r="P699" i="74"/>
  <c r="B699" i="74"/>
  <c r="T698" i="74"/>
  <c r="P698" i="74"/>
  <c r="B698" i="74"/>
  <c r="B697" i="74"/>
  <c r="T696" i="74"/>
  <c r="P696" i="74"/>
  <c r="B696" i="74"/>
  <c r="T695" i="74"/>
  <c r="P695" i="74"/>
  <c r="B695" i="74"/>
  <c r="T694" i="74"/>
  <c r="P694" i="74"/>
  <c r="B694" i="74"/>
  <c r="T693" i="74"/>
  <c r="P693" i="74"/>
  <c r="B693" i="74"/>
  <c r="T692" i="74"/>
  <c r="P692" i="74"/>
  <c r="B692" i="74"/>
  <c r="T691" i="74"/>
  <c r="P691" i="74"/>
  <c r="B691" i="74"/>
  <c r="T690" i="74"/>
  <c r="P690" i="74"/>
  <c r="B690" i="74"/>
  <c r="T689" i="74"/>
  <c r="P689" i="74"/>
  <c r="B689" i="74"/>
  <c r="B688" i="74"/>
  <c r="T687" i="74"/>
  <c r="P687" i="74"/>
  <c r="B687" i="74"/>
  <c r="T686" i="74"/>
  <c r="P686" i="74"/>
  <c r="B686" i="74"/>
  <c r="T685" i="74"/>
  <c r="P685" i="74"/>
  <c r="B685" i="74"/>
  <c r="T684" i="74"/>
  <c r="P684" i="74"/>
  <c r="B684" i="74"/>
  <c r="T683" i="74"/>
  <c r="P683" i="74"/>
  <c r="B683" i="74"/>
  <c r="B682" i="74"/>
  <c r="T681" i="74"/>
  <c r="P681" i="74"/>
  <c r="B681" i="74"/>
  <c r="T680" i="74"/>
  <c r="P680" i="74"/>
  <c r="B680" i="74"/>
  <c r="T679" i="74"/>
  <c r="P679" i="74"/>
  <c r="B679" i="74"/>
  <c r="T678" i="74"/>
  <c r="P678" i="74"/>
  <c r="B678" i="74"/>
  <c r="T677" i="74"/>
  <c r="P677" i="74"/>
  <c r="B677" i="74"/>
  <c r="B676" i="74"/>
  <c r="B675" i="74"/>
  <c r="T674" i="74"/>
  <c r="P674" i="74"/>
  <c r="B674" i="74"/>
  <c r="B673" i="74"/>
  <c r="T672" i="74"/>
  <c r="P672" i="74"/>
  <c r="B672" i="74"/>
  <c r="T671" i="74"/>
  <c r="P671" i="74"/>
  <c r="B671" i="74"/>
  <c r="T670" i="74"/>
  <c r="P670" i="74"/>
  <c r="B670" i="74"/>
  <c r="B669" i="74"/>
  <c r="T668" i="74"/>
  <c r="P668" i="74"/>
  <c r="B668" i="74"/>
  <c r="T667" i="74"/>
  <c r="P667" i="74"/>
  <c r="B667" i="74"/>
  <c r="T666" i="74"/>
  <c r="P666" i="74"/>
  <c r="B666" i="74"/>
  <c r="T665" i="74"/>
  <c r="P665" i="74"/>
  <c r="B665" i="74"/>
  <c r="T664" i="74"/>
  <c r="P664" i="74"/>
  <c r="B664" i="74"/>
  <c r="T663" i="74"/>
  <c r="P663" i="74"/>
  <c r="B663" i="74"/>
  <c r="T662" i="74"/>
  <c r="P662" i="74"/>
  <c r="B662" i="74"/>
  <c r="B661" i="74"/>
  <c r="T660" i="74"/>
  <c r="P660" i="74"/>
  <c r="B660" i="74"/>
  <c r="T659" i="74"/>
  <c r="P659" i="74"/>
  <c r="B659" i="74"/>
  <c r="T658" i="74"/>
  <c r="P658" i="74"/>
  <c r="B658" i="74"/>
  <c r="T657" i="74"/>
  <c r="P657" i="74"/>
  <c r="B657" i="74"/>
  <c r="T656" i="74"/>
  <c r="P656" i="74"/>
  <c r="B656" i="74"/>
  <c r="T655" i="74"/>
  <c r="P655" i="74"/>
  <c r="B655" i="74"/>
  <c r="T654" i="74"/>
  <c r="P654" i="74"/>
  <c r="B654" i="74"/>
  <c r="B653" i="74"/>
  <c r="T652" i="74"/>
  <c r="P652" i="74"/>
  <c r="B652" i="74"/>
  <c r="T651" i="74"/>
  <c r="P651" i="74"/>
  <c r="B651" i="74"/>
  <c r="T650" i="74"/>
  <c r="P650" i="74"/>
  <c r="B650" i="74"/>
  <c r="T649" i="74"/>
  <c r="P649" i="74"/>
  <c r="B649" i="74"/>
  <c r="T648" i="74"/>
  <c r="P648" i="74"/>
  <c r="B648" i="74"/>
  <c r="T647" i="74"/>
  <c r="P647" i="74"/>
  <c r="B647" i="74"/>
  <c r="B646" i="74"/>
  <c r="B645" i="74"/>
  <c r="B644" i="74"/>
  <c r="T643" i="74"/>
  <c r="P643" i="74"/>
  <c r="B643" i="74"/>
  <c r="T642" i="74"/>
  <c r="P642" i="74"/>
  <c r="B642" i="74"/>
  <c r="T641" i="74"/>
  <c r="P641" i="74"/>
  <c r="B641" i="74"/>
  <c r="T640" i="74"/>
  <c r="P640" i="74"/>
  <c r="B640" i="74"/>
  <c r="T639" i="74"/>
  <c r="P639" i="74"/>
  <c r="B639" i="74"/>
  <c r="T638" i="74"/>
  <c r="P638" i="74"/>
  <c r="B638" i="74"/>
  <c r="T637" i="74"/>
  <c r="P637" i="74"/>
  <c r="B637" i="74"/>
  <c r="T636" i="74"/>
  <c r="P636" i="74"/>
  <c r="B636" i="74"/>
  <c r="T635" i="74"/>
  <c r="P635" i="74"/>
  <c r="B635" i="74"/>
  <c r="T634" i="74"/>
  <c r="B634" i="74"/>
  <c r="B633" i="74"/>
  <c r="T632" i="74"/>
  <c r="P632" i="74"/>
  <c r="B632" i="74"/>
  <c r="B631" i="74"/>
  <c r="T630" i="74"/>
  <c r="P630" i="74"/>
  <c r="B630" i="74"/>
  <c r="T629" i="74"/>
  <c r="P629" i="74"/>
  <c r="B629" i="74"/>
  <c r="B628" i="74"/>
  <c r="B627" i="74"/>
  <c r="T626" i="74"/>
  <c r="P626" i="74"/>
  <c r="B626" i="74"/>
  <c r="T625" i="74"/>
  <c r="P625" i="74"/>
  <c r="B625" i="74"/>
  <c r="T624" i="74"/>
  <c r="P624" i="74"/>
  <c r="B624" i="74"/>
  <c r="T623" i="74"/>
  <c r="P623" i="74"/>
  <c r="B623" i="74"/>
  <c r="T622" i="74"/>
  <c r="P622" i="74"/>
  <c r="B622" i="74"/>
  <c r="T621" i="74"/>
  <c r="P621" i="74"/>
  <c r="B621" i="74"/>
  <c r="T620" i="74"/>
  <c r="P620" i="74"/>
  <c r="B620" i="74"/>
  <c r="T619" i="74"/>
  <c r="P619" i="74"/>
  <c r="B619" i="74"/>
  <c r="T618" i="74"/>
  <c r="P618" i="74"/>
  <c r="B618" i="74"/>
  <c r="T617" i="74"/>
  <c r="B617" i="74"/>
  <c r="B616" i="74"/>
  <c r="T615" i="74"/>
  <c r="P615" i="74"/>
  <c r="B615" i="74"/>
  <c r="B614" i="74"/>
  <c r="T613" i="74"/>
  <c r="P613" i="74"/>
  <c r="B613" i="74"/>
  <c r="T612" i="74"/>
  <c r="P612" i="74"/>
  <c r="B612" i="74"/>
  <c r="B611" i="74"/>
  <c r="B610" i="74"/>
  <c r="B609" i="74"/>
  <c r="T608" i="74"/>
  <c r="P608" i="74"/>
  <c r="B608" i="74"/>
  <c r="T607" i="74"/>
  <c r="P607" i="74"/>
  <c r="B607" i="74"/>
  <c r="T606" i="74"/>
  <c r="P606" i="74"/>
  <c r="B606" i="74"/>
  <c r="T605" i="74"/>
  <c r="P605" i="74"/>
  <c r="B605" i="74"/>
  <c r="T604" i="74"/>
  <c r="P604" i="74"/>
  <c r="B604" i="74"/>
  <c r="T603" i="74"/>
  <c r="P603" i="74"/>
  <c r="B603" i="74"/>
  <c r="B602" i="74"/>
  <c r="T601" i="74"/>
  <c r="P601" i="74"/>
  <c r="B601" i="74"/>
  <c r="B600" i="74"/>
  <c r="T599" i="74"/>
  <c r="P599" i="74"/>
  <c r="B599" i="74"/>
  <c r="B598" i="74"/>
  <c r="B597" i="74"/>
  <c r="T596" i="74"/>
  <c r="P596" i="74"/>
  <c r="B596" i="74"/>
  <c r="T595" i="74"/>
  <c r="P595" i="74"/>
  <c r="B595" i="74"/>
  <c r="T594" i="74"/>
  <c r="P594" i="74"/>
  <c r="B594" i="74"/>
  <c r="T593" i="74"/>
  <c r="P593" i="74"/>
  <c r="B593" i="74"/>
  <c r="T592" i="74"/>
  <c r="P592" i="74"/>
  <c r="B592" i="74"/>
  <c r="T591" i="74"/>
  <c r="P591" i="74"/>
  <c r="B591" i="74"/>
  <c r="T590" i="74"/>
  <c r="P590" i="74"/>
  <c r="B590" i="74"/>
  <c r="T589" i="74"/>
  <c r="P589" i="74"/>
  <c r="B589" i="74"/>
  <c r="B588" i="74"/>
  <c r="B587" i="74"/>
  <c r="B586" i="74"/>
  <c r="T585" i="74"/>
  <c r="P585" i="74"/>
  <c r="B585" i="74"/>
  <c r="T584" i="74"/>
  <c r="P584" i="74"/>
  <c r="B584" i="74"/>
  <c r="T583" i="74"/>
  <c r="P583" i="74"/>
  <c r="B583" i="74"/>
  <c r="T582" i="74"/>
  <c r="P582" i="74"/>
  <c r="B582" i="74"/>
  <c r="T581" i="74"/>
  <c r="P581" i="74"/>
  <c r="B581" i="74"/>
  <c r="B580" i="74"/>
  <c r="B579" i="74"/>
  <c r="T578" i="74"/>
  <c r="P578" i="74"/>
  <c r="B578" i="74"/>
  <c r="T577" i="74"/>
  <c r="P577" i="74"/>
  <c r="B577" i="74"/>
  <c r="B576" i="74"/>
  <c r="T575" i="74"/>
  <c r="P575" i="74"/>
  <c r="B575" i="74"/>
  <c r="T574" i="74"/>
  <c r="P574" i="74"/>
  <c r="B574" i="74"/>
  <c r="T573" i="74"/>
  <c r="P573" i="74"/>
  <c r="B573" i="74"/>
  <c r="T572" i="74"/>
  <c r="P572" i="74"/>
  <c r="B572" i="74"/>
  <c r="T571" i="74"/>
  <c r="P571" i="74"/>
  <c r="B571" i="74"/>
  <c r="B570" i="74"/>
  <c r="T569" i="74"/>
  <c r="P569" i="74"/>
  <c r="B569" i="74"/>
  <c r="T568" i="74"/>
  <c r="P568" i="74"/>
  <c r="B568" i="74"/>
  <c r="T567" i="74"/>
  <c r="P567" i="74"/>
  <c r="B567" i="74"/>
  <c r="B566" i="74"/>
  <c r="T565" i="74"/>
  <c r="P565" i="74"/>
  <c r="B565" i="74"/>
  <c r="T564" i="74"/>
  <c r="P564" i="74"/>
  <c r="B564" i="74"/>
  <c r="T563" i="74"/>
  <c r="P563" i="74"/>
  <c r="B563" i="74"/>
  <c r="T562" i="74"/>
  <c r="P562" i="74"/>
  <c r="B562" i="74"/>
  <c r="T561" i="74"/>
  <c r="P561" i="74"/>
  <c r="B561" i="74"/>
  <c r="T560" i="74"/>
  <c r="P560" i="74"/>
  <c r="P559" i="74" s="1"/>
  <c r="B560" i="74"/>
  <c r="B559" i="74"/>
  <c r="T558" i="74"/>
  <c r="P558" i="74"/>
  <c r="B558" i="74"/>
  <c r="B557" i="74"/>
  <c r="B556" i="74"/>
  <c r="T555" i="74"/>
  <c r="P555" i="74"/>
  <c r="B555" i="74"/>
  <c r="T554" i="74"/>
  <c r="P554" i="74"/>
  <c r="B554" i="74"/>
  <c r="T553" i="74"/>
  <c r="P553" i="74"/>
  <c r="B553" i="74"/>
  <c r="B552" i="74"/>
  <c r="T551" i="74"/>
  <c r="P551" i="74"/>
  <c r="B551" i="74"/>
  <c r="T550" i="74"/>
  <c r="P550" i="74"/>
  <c r="B550" i="74"/>
  <c r="T549" i="74"/>
  <c r="P549" i="74"/>
  <c r="B549" i="74"/>
  <c r="B548" i="74"/>
  <c r="T547" i="74"/>
  <c r="P547" i="74"/>
  <c r="B547" i="74"/>
  <c r="T546" i="74"/>
  <c r="P546" i="74"/>
  <c r="P545" i="74" s="1"/>
  <c r="B546" i="74"/>
  <c r="B545" i="74"/>
  <c r="T544" i="74"/>
  <c r="P544" i="74"/>
  <c r="B544" i="74"/>
  <c r="T543" i="74"/>
  <c r="P543" i="74"/>
  <c r="B543" i="74"/>
  <c r="T542" i="74"/>
  <c r="P542" i="74"/>
  <c r="B542" i="74"/>
  <c r="T541" i="74"/>
  <c r="P541" i="74"/>
  <c r="B541" i="74"/>
  <c r="T540" i="74"/>
  <c r="P540" i="74"/>
  <c r="B540" i="74"/>
  <c r="T539" i="74"/>
  <c r="P539" i="74"/>
  <c r="B539" i="74"/>
  <c r="T538" i="74"/>
  <c r="P538" i="74"/>
  <c r="B538" i="74"/>
  <c r="T537" i="74"/>
  <c r="P537" i="74"/>
  <c r="B537" i="74"/>
  <c r="T536" i="74"/>
  <c r="P536" i="74"/>
  <c r="B536" i="74"/>
  <c r="T535" i="74"/>
  <c r="P535" i="74"/>
  <c r="B535" i="74"/>
  <c r="B534" i="74"/>
  <c r="B533" i="74"/>
  <c r="T532" i="74"/>
  <c r="P532" i="74"/>
  <c r="B532" i="74"/>
  <c r="T531" i="74"/>
  <c r="P531" i="74"/>
  <c r="B531" i="74"/>
  <c r="B530" i="74"/>
  <c r="T529" i="74"/>
  <c r="P529" i="74"/>
  <c r="B529" i="74"/>
  <c r="T528" i="74"/>
  <c r="P528" i="74"/>
  <c r="B528" i="74"/>
  <c r="B527" i="74"/>
  <c r="T526" i="74"/>
  <c r="P526" i="74"/>
  <c r="B526" i="74"/>
  <c r="T525" i="74"/>
  <c r="P525" i="74"/>
  <c r="B525" i="74"/>
  <c r="T524" i="74"/>
  <c r="P524" i="74"/>
  <c r="B524" i="74"/>
  <c r="B523" i="74"/>
  <c r="T522" i="74"/>
  <c r="P522" i="74"/>
  <c r="B522" i="74"/>
  <c r="T521" i="74"/>
  <c r="P521" i="74"/>
  <c r="B521" i="74"/>
  <c r="B520" i="74"/>
  <c r="T519" i="74"/>
  <c r="P519" i="74"/>
  <c r="B519" i="74"/>
  <c r="T518" i="74"/>
  <c r="P518" i="74"/>
  <c r="B518" i="74"/>
  <c r="B517" i="74"/>
  <c r="B516" i="74"/>
  <c r="B515" i="74"/>
  <c r="B514" i="74"/>
  <c r="T513" i="74"/>
  <c r="P513" i="74"/>
  <c r="X513" i="74" s="1"/>
  <c r="B513" i="74"/>
  <c r="T512" i="74"/>
  <c r="P512" i="74"/>
  <c r="B512" i="74"/>
  <c r="T511" i="74"/>
  <c r="P511" i="74"/>
  <c r="B511" i="74"/>
  <c r="T510" i="74"/>
  <c r="P510" i="74"/>
  <c r="B510" i="74"/>
  <c r="T509" i="74"/>
  <c r="P509" i="74"/>
  <c r="B509" i="74"/>
  <c r="T508" i="74"/>
  <c r="P508" i="74"/>
  <c r="B508" i="74"/>
  <c r="T507" i="74"/>
  <c r="P507" i="74"/>
  <c r="B507" i="74"/>
  <c r="B506" i="74"/>
  <c r="T505" i="74"/>
  <c r="P505" i="74"/>
  <c r="B505" i="74"/>
  <c r="B504" i="74"/>
  <c r="T503" i="74"/>
  <c r="P503" i="74"/>
  <c r="B503" i="74"/>
  <c r="T502" i="74"/>
  <c r="P502" i="74"/>
  <c r="B502" i="74"/>
  <c r="T501" i="74"/>
  <c r="P501" i="74"/>
  <c r="B501" i="74"/>
  <c r="T500" i="74"/>
  <c r="P500" i="74"/>
  <c r="B500" i="74"/>
  <c r="T499" i="74"/>
  <c r="P499" i="74"/>
  <c r="B499" i="74"/>
  <c r="B498" i="74"/>
  <c r="T497" i="74"/>
  <c r="P497" i="74"/>
  <c r="B497" i="74"/>
  <c r="T496" i="74"/>
  <c r="P496" i="74"/>
  <c r="B496" i="74"/>
  <c r="T495" i="74"/>
  <c r="P495" i="74"/>
  <c r="B495" i="74"/>
  <c r="T494" i="74"/>
  <c r="P494" i="74"/>
  <c r="B494" i="74"/>
  <c r="B493" i="74"/>
  <c r="T492" i="74"/>
  <c r="P492" i="74"/>
  <c r="B492" i="74"/>
  <c r="T491" i="74"/>
  <c r="P491" i="74"/>
  <c r="B491" i="74"/>
  <c r="B490" i="74"/>
  <c r="B489" i="74"/>
  <c r="T488" i="74"/>
  <c r="P488" i="74"/>
  <c r="B488" i="74"/>
  <c r="T487" i="74"/>
  <c r="P487" i="74"/>
  <c r="B487" i="74"/>
  <c r="B486" i="74"/>
  <c r="T485" i="74"/>
  <c r="P485" i="74"/>
  <c r="B485" i="74"/>
  <c r="T484" i="74"/>
  <c r="P484" i="74"/>
  <c r="B484" i="74"/>
  <c r="B483" i="74"/>
  <c r="T482" i="74"/>
  <c r="P482" i="74"/>
  <c r="B482" i="74"/>
  <c r="T481" i="74"/>
  <c r="P481" i="74"/>
  <c r="B481" i="74"/>
  <c r="B480" i="74"/>
  <c r="T479" i="74"/>
  <c r="P479" i="74"/>
  <c r="B479" i="74"/>
  <c r="T478" i="74"/>
  <c r="P478" i="74"/>
  <c r="B478" i="74"/>
  <c r="T477" i="74"/>
  <c r="P477" i="74"/>
  <c r="B477" i="74"/>
  <c r="T476" i="74"/>
  <c r="P476" i="74"/>
  <c r="B476" i="74"/>
  <c r="B475" i="74"/>
  <c r="T474" i="74"/>
  <c r="P474" i="74"/>
  <c r="B474" i="74"/>
  <c r="T473" i="74"/>
  <c r="P473" i="74"/>
  <c r="B473" i="74"/>
  <c r="T472" i="74"/>
  <c r="P472" i="74"/>
  <c r="B472" i="74"/>
  <c r="T471" i="74"/>
  <c r="P471" i="74"/>
  <c r="B471" i="74"/>
  <c r="T470" i="74"/>
  <c r="P470" i="74"/>
  <c r="B470" i="74"/>
  <c r="T469" i="74"/>
  <c r="P469" i="74"/>
  <c r="B469" i="74"/>
  <c r="B468" i="74"/>
  <c r="T467" i="74"/>
  <c r="P467" i="74"/>
  <c r="B467" i="74"/>
  <c r="B466" i="74"/>
  <c r="T465" i="74"/>
  <c r="P465" i="74"/>
  <c r="B465" i="74"/>
  <c r="T464" i="74"/>
  <c r="P464" i="74"/>
  <c r="B464" i="74"/>
  <c r="T463" i="74"/>
  <c r="P463" i="74"/>
  <c r="B463" i="74"/>
  <c r="T462" i="74"/>
  <c r="P462" i="74"/>
  <c r="B462" i="74"/>
  <c r="T461" i="74"/>
  <c r="P461" i="74"/>
  <c r="B461" i="74"/>
  <c r="B460" i="74"/>
  <c r="T459" i="74"/>
  <c r="P459" i="74"/>
  <c r="B459" i="74"/>
  <c r="T458" i="74"/>
  <c r="P458" i="74"/>
  <c r="B458" i="74"/>
  <c r="T457" i="74"/>
  <c r="P457" i="74"/>
  <c r="B457" i="74"/>
  <c r="T456" i="74"/>
  <c r="P456" i="74"/>
  <c r="B456" i="74"/>
  <c r="T455" i="74"/>
  <c r="P455" i="74"/>
  <c r="B455" i="74"/>
  <c r="T454" i="74"/>
  <c r="P454" i="74"/>
  <c r="B454" i="74"/>
  <c r="T453" i="74"/>
  <c r="P453" i="74"/>
  <c r="B453" i="74"/>
  <c r="B452" i="74"/>
  <c r="T451" i="74"/>
  <c r="P451" i="74"/>
  <c r="B451" i="74"/>
  <c r="T450" i="74"/>
  <c r="P450" i="74"/>
  <c r="B450" i="74"/>
  <c r="T449" i="74"/>
  <c r="P449" i="74"/>
  <c r="B449" i="74"/>
  <c r="T448" i="74"/>
  <c r="P448" i="74"/>
  <c r="B448" i="74"/>
  <c r="T447" i="74"/>
  <c r="P447" i="74"/>
  <c r="B447" i="74"/>
  <c r="B446" i="74"/>
  <c r="B445" i="74"/>
  <c r="B444" i="74"/>
  <c r="T443" i="74"/>
  <c r="P443" i="74"/>
  <c r="B443" i="74"/>
  <c r="T442" i="74"/>
  <c r="P442" i="74"/>
  <c r="B442" i="74"/>
  <c r="T441" i="74"/>
  <c r="P441" i="74"/>
  <c r="B441" i="74"/>
  <c r="T440" i="74"/>
  <c r="P440" i="74"/>
  <c r="B440" i="74"/>
  <c r="T439" i="74"/>
  <c r="P439" i="74"/>
  <c r="B439" i="74"/>
  <c r="T438" i="74"/>
  <c r="P438" i="74"/>
  <c r="B438" i="74"/>
  <c r="T437" i="74"/>
  <c r="P437" i="74"/>
  <c r="B437" i="74"/>
  <c r="T436" i="74"/>
  <c r="P436" i="74"/>
  <c r="B436" i="74"/>
  <c r="T435" i="74"/>
  <c r="P435" i="74"/>
  <c r="B435" i="74"/>
  <c r="B434" i="74"/>
  <c r="B433" i="74"/>
  <c r="B432" i="74"/>
  <c r="T431" i="74"/>
  <c r="P431" i="74"/>
  <c r="B431" i="74"/>
  <c r="T430" i="74"/>
  <c r="P430" i="74"/>
  <c r="B430" i="74"/>
  <c r="B429" i="74"/>
  <c r="T428" i="74"/>
  <c r="P428" i="74"/>
  <c r="B428" i="74"/>
  <c r="T427" i="74"/>
  <c r="P427" i="74"/>
  <c r="B427" i="74"/>
  <c r="T426" i="74"/>
  <c r="P426" i="74"/>
  <c r="B426" i="74"/>
  <c r="T425" i="74"/>
  <c r="P425" i="74"/>
  <c r="B425" i="74"/>
  <c r="T424" i="74"/>
  <c r="P424" i="74"/>
  <c r="B424" i="74"/>
  <c r="T423" i="74"/>
  <c r="P423" i="74"/>
  <c r="B423" i="74"/>
  <c r="B422" i="74"/>
  <c r="T421" i="74"/>
  <c r="P421" i="74"/>
  <c r="B421" i="74"/>
  <c r="T420" i="74"/>
  <c r="T419" i="74" s="1"/>
  <c r="P420" i="74"/>
  <c r="B420" i="74"/>
  <c r="B419" i="74"/>
  <c r="T418" i="74"/>
  <c r="P418" i="74"/>
  <c r="B418" i="74"/>
  <c r="T417" i="74"/>
  <c r="P417" i="74"/>
  <c r="B417" i="74"/>
  <c r="T416" i="74"/>
  <c r="P416" i="74"/>
  <c r="B416" i="74"/>
  <c r="T415" i="74"/>
  <c r="P415" i="74"/>
  <c r="B415" i="74"/>
  <c r="B414" i="74"/>
  <c r="B413" i="74"/>
  <c r="T412" i="74"/>
  <c r="P412" i="74"/>
  <c r="B412" i="74"/>
  <c r="T411" i="74"/>
  <c r="P411" i="74"/>
  <c r="B411" i="74"/>
  <c r="B410" i="74"/>
  <c r="T409" i="74"/>
  <c r="P409" i="74"/>
  <c r="B409" i="74"/>
  <c r="T408" i="74"/>
  <c r="P408" i="74"/>
  <c r="B408" i="74"/>
  <c r="T407" i="74"/>
  <c r="P407" i="74"/>
  <c r="B407" i="74"/>
  <c r="T406" i="74"/>
  <c r="P406" i="74"/>
  <c r="B406" i="74"/>
  <c r="T405" i="74"/>
  <c r="P405" i="74"/>
  <c r="B405" i="74"/>
  <c r="T404" i="74"/>
  <c r="P404" i="74"/>
  <c r="B404" i="74"/>
  <c r="T403" i="74"/>
  <c r="P403" i="74"/>
  <c r="B403" i="74"/>
  <c r="T402" i="74"/>
  <c r="P402" i="74"/>
  <c r="B402" i="74"/>
  <c r="B401" i="74"/>
  <c r="T400" i="74"/>
  <c r="P400" i="74"/>
  <c r="B400" i="74"/>
  <c r="T399" i="74"/>
  <c r="P399" i="74"/>
  <c r="B399" i="74"/>
  <c r="T398" i="74"/>
  <c r="P398" i="74"/>
  <c r="B398" i="74"/>
  <c r="B397" i="74"/>
  <c r="T396" i="74"/>
  <c r="P396" i="74"/>
  <c r="B396" i="74"/>
  <c r="T395" i="74"/>
  <c r="P395" i="74"/>
  <c r="B395" i="74"/>
  <c r="T394" i="74"/>
  <c r="P394" i="74"/>
  <c r="B394" i="74"/>
  <c r="T393" i="74"/>
  <c r="P393" i="74"/>
  <c r="B393" i="74"/>
  <c r="T392" i="74"/>
  <c r="P392" i="74"/>
  <c r="B392" i="74"/>
  <c r="T391" i="74"/>
  <c r="P391" i="74"/>
  <c r="B391" i="74"/>
  <c r="B390" i="74"/>
  <c r="B389" i="74"/>
  <c r="T388" i="74"/>
  <c r="P388" i="74"/>
  <c r="B388" i="74"/>
  <c r="T387" i="74"/>
  <c r="P387" i="74"/>
  <c r="B387" i="74"/>
  <c r="T386" i="74"/>
  <c r="P386" i="74"/>
  <c r="B386" i="74"/>
  <c r="T385" i="74"/>
  <c r="P385" i="74"/>
  <c r="B385" i="74"/>
  <c r="T384" i="74"/>
  <c r="P384" i="74"/>
  <c r="B384" i="74"/>
  <c r="T383" i="74"/>
  <c r="P383" i="74"/>
  <c r="B383" i="74"/>
  <c r="T382" i="74"/>
  <c r="P382" i="74"/>
  <c r="B382" i="74"/>
  <c r="T381" i="74"/>
  <c r="P381" i="74"/>
  <c r="B381" i="74"/>
  <c r="B380" i="74"/>
  <c r="T379" i="74"/>
  <c r="P379" i="74"/>
  <c r="B379" i="74"/>
  <c r="T378" i="74"/>
  <c r="P378" i="74"/>
  <c r="B378" i="74"/>
  <c r="T377" i="74"/>
  <c r="P377" i="74"/>
  <c r="B377" i="74"/>
  <c r="T376" i="74"/>
  <c r="P376" i="74"/>
  <c r="B376" i="74"/>
  <c r="B375" i="74"/>
  <c r="B374" i="74"/>
  <c r="T373" i="74"/>
  <c r="P373" i="74"/>
  <c r="B373" i="74"/>
  <c r="T372" i="74"/>
  <c r="P372" i="74"/>
  <c r="B372" i="74"/>
  <c r="T371" i="74"/>
  <c r="P371" i="74"/>
  <c r="B371" i="74"/>
  <c r="T370" i="74"/>
  <c r="P370" i="74"/>
  <c r="B370" i="74"/>
  <c r="T369" i="74"/>
  <c r="P369" i="74"/>
  <c r="B369" i="74"/>
  <c r="T368" i="74"/>
  <c r="P368" i="74"/>
  <c r="B368" i="74"/>
  <c r="T367" i="74"/>
  <c r="P367" i="74"/>
  <c r="B367" i="74"/>
  <c r="T366" i="74"/>
  <c r="P366" i="74"/>
  <c r="B366" i="74"/>
  <c r="B365" i="74"/>
  <c r="B364" i="74"/>
  <c r="T363" i="74"/>
  <c r="P363" i="74"/>
  <c r="B363" i="74"/>
  <c r="B362" i="74"/>
  <c r="T361" i="74"/>
  <c r="P361" i="74"/>
  <c r="B361" i="74"/>
  <c r="T360" i="74"/>
  <c r="T359" i="74" s="1"/>
  <c r="P360" i="74"/>
  <c r="B360" i="74"/>
  <c r="B359" i="74"/>
  <c r="B358" i="74"/>
  <c r="T357" i="74"/>
  <c r="P357" i="74"/>
  <c r="B357" i="74"/>
  <c r="T356" i="74"/>
  <c r="P356" i="74"/>
  <c r="B356" i="74"/>
  <c r="B355" i="74"/>
  <c r="T354" i="74"/>
  <c r="P354" i="74"/>
  <c r="B354" i="74"/>
  <c r="T353" i="74"/>
  <c r="P353" i="74"/>
  <c r="B353" i="74"/>
  <c r="T352" i="74"/>
  <c r="P352" i="74"/>
  <c r="B352" i="74"/>
  <c r="T351" i="74"/>
  <c r="P351" i="74"/>
  <c r="B351" i="74"/>
  <c r="T350" i="74"/>
  <c r="P350" i="74"/>
  <c r="B350" i="74"/>
  <c r="T349" i="74"/>
  <c r="P349" i="74"/>
  <c r="B349" i="74"/>
  <c r="B348" i="74"/>
  <c r="T347" i="74"/>
  <c r="P347" i="74"/>
  <c r="B347" i="74"/>
  <c r="T346" i="74"/>
  <c r="P346" i="74"/>
  <c r="B346" i="74"/>
  <c r="T345" i="74"/>
  <c r="P345" i="74"/>
  <c r="B345" i="74"/>
  <c r="T344" i="74"/>
  <c r="P344" i="74"/>
  <c r="B344" i="74"/>
  <c r="T343" i="74"/>
  <c r="P343" i="74"/>
  <c r="B343" i="74"/>
  <c r="T342" i="74"/>
  <c r="P342" i="74"/>
  <c r="B342" i="74"/>
  <c r="T341" i="74"/>
  <c r="P341" i="74"/>
  <c r="B341" i="74"/>
  <c r="T340" i="74"/>
  <c r="P340" i="74"/>
  <c r="B340" i="74"/>
  <c r="B339" i="74"/>
  <c r="T338" i="74"/>
  <c r="P338" i="74"/>
  <c r="B338" i="74"/>
  <c r="T337" i="74"/>
  <c r="P337" i="74"/>
  <c r="B337" i="74"/>
  <c r="T336" i="74"/>
  <c r="P336" i="74"/>
  <c r="B336" i="74"/>
  <c r="T335" i="74"/>
  <c r="P335" i="74"/>
  <c r="B335" i="74"/>
  <c r="B334" i="74"/>
  <c r="B333" i="74"/>
  <c r="B332" i="74"/>
  <c r="T331" i="74"/>
  <c r="P331" i="74"/>
  <c r="B331" i="74"/>
  <c r="T330" i="74"/>
  <c r="P330" i="74"/>
  <c r="B330" i="74"/>
  <c r="T329" i="74"/>
  <c r="P329" i="74"/>
  <c r="B329" i="74"/>
  <c r="T328" i="74"/>
  <c r="P328" i="74"/>
  <c r="B328" i="74"/>
  <c r="T327" i="74"/>
  <c r="P327" i="74"/>
  <c r="B327" i="74"/>
  <c r="T326" i="74"/>
  <c r="P326" i="74"/>
  <c r="B326" i="74"/>
  <c r="B325" i="74"/>
  <c r="T324" i="74"/>
  <c r="P324" i="74"/>
  <c r="B324" i="74"/>
  <c r="B323" i="74"/>
  <c r="T322" i="74"/>
  <c r="P322" i="74"/>
  <c r="B322" i="74"/>
  <c r="T321" i="74"/>
  <c r="P321" i="74"/>
  <c r="B321" i="74"/>
  <c r="T320" i="74"/>
  <c r="P320" i="74"/>
  <c r="B320" i="74"/>
  <c r="B319" i="74"/>
  <c r="T318" i="74"/>
  <c r="P318" i="74"/>
  <c r="B318" i="74"/>
  <c r="T317" i="74"/>
  <c r="P317" i="74"/>
  <c r="B317" i="74"/>
  <c r="B316" i="74"/>
  <c r="B315" i="74"/>
  <c r="T314" i="74"/>
  <c r="P314" i="74"/>
  <c r="B314" i="74"/>
  <c r="T313" i="74"/>
  <c r="P313" i="74"/>
  <c r="B313" i="74"/>
  <c r="T312" i="74"/>
  <c r="P312" i="74"/>
  <c r="B312" i="74"/>
  <c r="T311" i="74"/>
  <c r="P311" i="74"/>
  <c r="B311" i="74"/>
  <c r="T310" i="74"/>
  <c r="P310" i="74"/>
  <c r="B310" i="74"/>
  <c r="T309" i="74"/>
  <c r="P309" i="74"/>
  <c r="B309" i="74"/>
  <c r="T308" i="74"/>
  <c r="P308" i="74"/>
  <c r="B308" i="74"/>
  <c r="B307" i="74"/>
  <c r="T306" i="74"/>
  <c r="P306" i="74"/>
  <c r="B306" i="74"/>
  <c r="T305" i="74"/>
  <c r="P305" i="74"/>
  <c r="B305" i="74"/>
  <c r="T304" i="74"/>
  <c r="P304" i="74"/>
  <c r="B304" i="74"/>
  <c r="T303" i="74"/>
  <c r="P303" i="74"/>
  <c r="B303" i="74"/>
  <c r="T302" i="74"/>
  <c r="P302" i="74"/>
  <c r="B302" i="74"/>
  <c r="B301" i="74"/>
  <c r="T300" i="74"/>
  <c r="P300" i="74"/>
  <c r="B300" i="74"/>
  <c r="T299" i="74"/>
  <c r="P299" i="74"/>
  <c r="B299" i="74"/>
  <c r="T298" i="74"/>
  <c r="P298" i="74"/>
  <c r="B298" i="74"/>
  <c r="T297" i="74"/>
  <c r="P297" i="74"/>
  <c r="B297" i="74"/>
  <c r="T296" i="74"/>
  <c r="P296" i="74"/>
  <c r="B296" i="74"/>
  <c r="B295" i="74"/>
  <c r="B294" i="74"/>
  <c r="T293" i="74"/>
  <c r="P293" i="74"/>
  <c r="B293" i="74"/>
  <c r="T292" i="74"/>
  <c r="P292" i="74"/>
  <c r="B292" i="74"/>
  <c r="T291" i="74"/>
  <c r="P291" i="74"/>
  <c r="B291" i="74"/>
  <c r="T290" i="74"/>
  <c r="P290" i="74"/>
  <c r="B290" i="74"/>
  <c r="B289" i="74"/>
  <c r="T288" i="74"/>
  <c r="P288" i="74"/>
  <c r="B288" i="74"/>
  <c r="T287" i="74"/>
  <c r="P287" i="74"/>
  <c r="B287" i="74"/>
  <c r="T286" i="74"/>
  <c r="P286" i="74"/>
  <c r="B286" i="74"/>
  <c r="B285" i="74"/>
  <c r="T284" i="74"/>
  <c r="P284" i="74"/>
  <c r="B284" i="74"/>
  <c r="T283" i="74"/>
  <c r="P283" i="74"/>
  <c r="B283" i="74"/>
  <c r="T282" i="74"/>
  <c r="P282" i="74"/>
  <c r="B282" i="74"/>
  <c r="T281" i="74"/>
  <c r="P281" i="74"/>
  <c r="P280" i="74" s="1"/>
  <c r="B281" i="74"/>
  <c r="B280" i="74"/>
  <c r="T279" i="74"/>
  <c r="P279" i="74"/>
  <c r="B279" i="74"/>
  <c r="T278" i="74"/>
  <c r="P278" i="74"/>
  <c r="B278" i="74"/>
  <c r="T277" i="74"/>
  <c r="P277" i="74"/>
  <c r="B277" i="74"/>
  <c r="T276" i="74"/>
  <c r="P276" i="74"/>
  <c r="B276" i="74"/>
  <c r="T275" i="74"/>
  <c r="P275" i="74"/>
  <c r="B275" i="74"/>
  <c r="B274" i="74"/>
  <c r="T273" i="74"/>
  <c r="P273" i="74"/>
  <c r="B273" i="74"/>
  <c r="T272" i="74"/>
  <c r="P272" i="74"/>
  <c r="B272" i="74"/>
  <c r="T271" i="74"/>
  <c r="P271" i="74"/>
  <c r="B271" i="74"/>
  <c r="B270" i="74"/>
  <c r="T269" i="74"/>
  <c r="P269" i="74"/>
  <c r="B269" i="74"/>
  <c r="T268" i="74"/>
  <c r="P268" i="74"/>
  <c r="B268" i="74"/>
  <c r="T267" i="74"/>
  <c r="P267" i="74"/>
  <c r="B267" i="74"/>
  <c r="T266" i="74"/>
  <c r="P266" i="74"/>
  <c r="B266" i="74"/>
  <c r="B265" i="74"/>
  <c r="B264" i="74"/>
  <c r="B263" i="74"/>
  <c r="B262" i="74"/>
  <c r="T261" i="74"/>
  <c r="P261" i="74"/>
  <c r="B261" i="74"/>
  <c r="T260" i="74"/>
  <c r="P260" i="74"/>
  <c r="B260" i="74"/>
  <c r="T259" i="74"/>
  <c r="P259" i="74"/>
  <c r="B259" i="74"/>
  <c r="T258" i="74"/>
  <c r="P258" i="74"/>
  <c r="B258" i="74"/>
  <c r="B257" i="74"/>
  <c r="T256" i="74"/>
  <c r="P256" i="74"/>
  <c r="B256" i="74"/>
  <c r="T255" i="74"/>
  <c r="P255" i="74"/>
  <c r="B255" i="74"/>
  <c r="T254" i="74"/>
  <c r="P254" i="74"/>
  <c r="B254" i="74"/>
  <c r="B253" i="74"/>
  <c r="T252" i="74"/>
  <c r="P252" i="74"/>
  <c r="B252" i="74"/>
  <c r="T251" i="74"/>
  <c r="P251" i="74"/>
  <c r="B251" i="74"/>
  <c r="B250" i="74"/>
  <c r="B249" i="74"/>
  <c r="T248" i="74"/>
  <c r="P248" i="74"/>
  <c r="B248" i="74"/>
  <c r="T247" i="74"/>
  <c r="P247" i="74"/>
  <c r="B247" i="74"/>
  <c r="B246" i="74"/>
  <c r="T245" i="74"/>
  <c r="P245" i="74"/>
  <c r="B245" i="74"/>
  <c r="T244" i="74"/>
  <c r="P244" i="74"/>
  <c r="B244" i="74"/>
  <c r="T243" i="74"/>
  <c r="P243" i="74"/>
  <c r="B243" i="74"/>
  <c r="T242" i="74"/>
  <c r="P242" i="74"/>
  <c r="B242" i="74"/>
  <c r="T241" i="74"/>
  <c r="P241" i="74"/>
  <c r="B241" i="74"/>
  <c r="B240" i="74"/>
  <c r="T239" i="74"/>
  <c r="P239" i="74"/>
  <c r="B239" i="74"/>
  <c r="T238" i="74"/>
  <c r="P238" i="74"/>
  <c r="B238" i="74"/>
  <c r="B237" i="74"/>
  <c r="T236" i="74"/>
  <c r="P236" i="74"/>
  <c r="B236" i="74"/>
  <c r="T235" i="74"/>
  <c r="P235" i="74"/>
  <c r="B235" i="74"/>
  <c r="B234" i="74"/>
  <c r="B233" i="74"/>
  <c r="T232" i="74"/>
  <c r="P232" i="74"/>
  <c r="B232" i="74"/>
  <c r="T231" i="74"/>
  <c r="P231" i="74"/>
  <c r="P230" i="74" s="1"/>
  <c r="B231" i="74"/>
  <c r="B230" i="74"/>
  <c r="B229" i="74"/>
  <c r="B228" i="74"/>
  <c r="T227" i="74"/>
  <c r="P227" i="74"/>
  <c r="B227" i="74"/>
  <c r="T226" i="74"/>
  <c r="P226" i="74"/>
  <c r="B226" i="74"/>
  <c r="T225" i="74"/>
  <c r="P225" i="74"/>
  <c r="B225" i="74"/>
  <c r="T224" i="74"/>
  <c r="P224" i="74"/>
  <c r="B224" i="74"/>
  <c r="T223" i="74"/>
  <c r="P223" i="74"/>
  <c r="B223" i="74"/>
  <c r="T222" i="74"/>
  <c r="P222" i="74"/>
  <c r="B222" i="74"/>
  <c r="T221" i="74"/>
  <c r="P221" i="74"/>
  <c r="B221" i="74"/>
  <c r="T220" i="74"/>
  <c r="P220" i="74"/>
  <c r="B220" i="74"/>
  <c r="B219" i="74"/>
  <c r="T218" i="74"/>
  <c r="P218" i="74"/>
  <c r="B218" i="74"/>
  <c r="T217" i="74"/>
  <c r="P217" i="74"/>
  <c r="B217" i="74"/>
  <c r="T216" i="74"/>
  <c r="P216" i="74"/>
  <c r="B216" i="74"/>
  <c r="T215" i="74"/>
  <c r="P215" i="74"/>
  <c r="B215" i="74"/>
  <c r="T214" i="74"/>
  <c r="P214" i="74"/>
  <c r="B214" i="74"/>
  <c r="B213" i="74"/>
  <c r="B212" i="74"/>
  <c r="T211" i="74"/>
  <c r="P211" i="74"/>
  <c r="B211" i="74"/>
  <c r="T210" i="74"/>
  <c r="P210" i="74"/>
  <c r="B210" i="74"/>
  <c r="T209" i="74"/>
  <c r="P209" i="74"/>
  <c r="B209" i="74"/>
  <c r="T208" i="74"/>
  <c r="P208" i="74"/>
  <c r="B208" i="74"/>
  <c r="T207" i="74"/>
  <c r="P207" i="74"/>
  <c r="B207" i="74"/>
  <c r="T206" i="74"/>
  <c r="P206" i="74"/>
  <c r="B206" i="74"/>
  <c r="T205" i="74"/>
  <c r="P205" i="74"/>
  <c r="B205" i="74"/>
  <c r="T204" i="74"/>
  <c r="P204" i="74"/>
  <c r="B204" i="74"/>
  <c r="T203" i="74"/>
  <c r="P203" i="74"/>
  <c r="B203" i="74"/>
  <c r="T202" i="74"/>
  <c r="P202" i="74"/>
  <c r="B202" i="74"/>
  <c r="T201" i="74"/>
  <c r="P201" i="74"/>
  <c r="B201" i="74"/>
  <c r="T200" i="74"/>
  <c r="P200" i="74"/>
  <c r="B200" i="74"/>
  <c r="T199" i="74"/>
  <c r="P199" i="74"/>
  <c r="B199" i="74"/>
  <c r="B198" i="74"/>
  <c r="T197" i="74"/>
  <c r="P197" i="74"/>
  <c r="B197" i="74"/>
  <c r="T196" i="74"/>
  <c r="P196" i="74"/>
  <c r="B196" i="74"/>
  <c r="T195" i="74"/>
  <c r="P195" i="74"/>
  <c r="B195" i="74"/>
  <c r="T194" i="74"/>
  <c r="P194" i="74"/>
  <c r="B194" i="74"/>
  <c r="T193" i="74"/>
  <c r="P193" i="74"/>
  <c r="B193" i="74"/>
  <c r="B192" i="74"/>
  <c r="B191" i="74"/>
  <c r="T190" i="74"/>
  <c r="P190" i="74"/>
  <c r="B190" i="74"/>
  <c r="T189" i="74"/>
  <c r="P189" i="74"/>
  <c r="B189" i="74"/>
  <c r="T188" i="74"/>
  <c r="P188" i="74"/>
  <c r="B188" i="74"/>
  <c r="T187" i="74"/>
  <c r="P187" i="74"/>
  <c r="B187" i="74"/>
  <c r="B186" i="74"/>
  <c r="B185" i="74"/>
  <c r="T184" i="74"/>
  <c r="P184" i="74"/>
  <c r="B184" i="74"/>
  <c r="T183" i="74"/>
  <c r="P183" i="74"/>
  <c r="B183" i="74"/>
  <c r="T182" i="74"/>
  <c r="P182" i="74"/>
  <c r="B182" i="74"/>
  <c r="T181" i="74"/>
  <c r="P181" i="74"/>
  <c r="B181" i="74"/>
  <c r="T180" i="74"/>
  <c r="P180" i="74"/>
  <c r="B180" i="74"/>
  <c r="B179" i="74"/>
  <c r="B178" i="74"/>
  <c r="B177" i="74"/>
  <c r="T176" i="74"/>
  <c r="P176" i="74"/>
  <c r="B176" i="74"/>
  <c r="T175" i="74"/>
  <c r="T173" i="74" s="1"/>
  <c r="P175" i="74"/>
  <c r="B175" i="74"/>
  <c r="T174" i="74"/>
  <c r="P174" i="74"/>
  <c r="B174" i="74"/>
  <c r="B173" i="74"/>
  <c r="T172" i="74"/>
  <c r="P172" i="74"/>
  <c r="B172" i="74"/>
  <c r="T171" i="74"/>
  <c r="P171" i="74"/>
  <c r="B171" i="74"/>
  <c r="T170" i="74"/>
  <c r="P170" i="74"/>
  <c r="B170" i="74"/>
  <c r="T169" i="74"/>
  <c r="P169" i="74"/>
  <c r="B169" i="74"/>
  <c r="T168" i="74"/>
  <c r="P168" i="74"/>
  <c r="B168" i="74"/>
  <c r="T167" i="74"/>
  <c r="P167" i="74"/>
  <c r="B167" i="74"/>
  <c r="T166" i="74"/>
  <c r="P166" i="74"/>
  <c r="B166" i="74"/>
  <c r="B165" i="74"/>
  <c r="B164" i="74"/>
  <c r="T163" i="74"/>
  <c r="P163" i="74"/>
  <c r="B163" i="74"/>
  <c r="T162" i="74"/>
  <c r="P162" i="74"/>
  <c r="B162" i="74"/>
  <c r="B161" i="74"/>
  <c r="T160" i="74"/>
  <c r="P160" i="74"/>
  <c r="B160" i="74"/>
  <c r="T159" i="74"/>
  <c r="P159" i="74"/>
  <c r="B159" i="74"/>
  <c r="T158" i="74"/>
  <c r="P158" i="74"/>
  <c r="B158" i="74"/>
  <c r="B157" i="74"/>
  <c r="T156" i="74"/>
  <c r="P156" i="74"/>
  <c r="B156" i="74"/>
  <c r="T155" i="74"/>
  <c r="P155" i="74"/>
  <c r="B155" i="74"/>
  <c r="T154" i="74"/>
  <c r="P154" i="74"/>
  <c r="B154" i="74"/>
  <c r="T153" i="74"/>
  <c r="P153" i="74"/>
  <c r="B153" i="74"/>
  <c r="B152" i="74"/>
  <c r="T151" i="74"/>
  <c r="P151" i="74"/>
  <c r="B151" i="74"/>
  <c r="T150" i="74"/>
  <c r="P150" i="74"/>
  <c r="B150" i="74"/>
  <c r="T149" i="74"/>
  <c r="P149" i="74"/>
  <c r="B149" i="74"/>
  <c r="T148" i="74"/>
  <c r="P148" i="74"/>
  <c r="B148" i="74"/>
  <c r="T147" i="74"/>
  <c r="P147" i="74"/>
  <c r="B147" i="74"/>
  <c r="T146" i="74"/>
  <c r="P146" i="74"/>
  <c r="B146" i="74"/>
  <c r="B145" i="74"/>
  <c r="T144" i="74"/>
  <c r="P144" i="74"/>
  <c r="B144" i="74"/>
  <c r="T143" i="74"/>
  <c r="P143" i="74"/>
  <c r="B143" i="74"/>
  <c r="T142" i="74"/>
  <c r="P142" i="74"/>
  <c r="B142" i="74"/>
  <c r="T141" i="74"/>
  <c r="P141" i="74"/>
  <c r="B141" i="74"/>
  <c r="T140" i="74"/>
  <c r="P140" i="74"/>
  <c r="B140" i="74"/>
  <c r="B139" i="74"/>
  <c r="T138" i="74"/>
  <c r="P138" i="74"/>
  <c r="B138" i="74"/>
  <c r="T137" i="74"/>
  <c r="P137" i="74"/>
  <c r="B137" i="74"/>
  <c r="T136" i="74"/>
  <c r="P136" i="74"/>
  <c r="B136" i="74"/>
  <c r="T135" i="74"/>
  <c r="P135" i="74"/>
  <c r="B135" i="74"/>
  <c r="T134" i="74"/>
  <c r="P134" i="74"/>
  <c r="B134" i="74"/>
  <c r="T133" i="74"/>
  <c r="P133" i="74"/>
  <c r="B133" i="74"/>
  <c r="B132" i="74"/>
  <c r="B131" i="74"/>
  <c r="B130" i="74"/>
  <c r="B129" i="74"/>
  <c r="T128" i="74"/>
  <c r="P128" i="74"/>
  <c r="B128" i="74"/>
  <c r="T127" i="74"/>
  <c r="P127" i="74"/>
  <c r="B127" i="74"/>
  <c r="T126" i="74"/>
  <c r="P126" i="74"/>
  <c r="B126" i="74"/>
  <c r="T125" i="74"/>
  <c r="P125" i="74"/>
  <c r="B125" i="74"/>
  <c r="B124" i="74"/>
  <c r="T123" i="74"/>
  <c r="P123" i="74"/>
  <c r="B123" i="74"/>
  <c r="T122" i="74"/>
  <c r="P122" i="74"/>
  <c r="B122" i="74"/>
  <c r="P121" i="74"/>
  <c r="T121" i="74" s="1"/>
  <c r="B121" i="74"/>
  <c r="P120" i="74"/>
  <c r="B120" i="74"/>
  <c r="P119" i="74"/>
  <c r="T119" i="74" s="1"/>
  <c r="B119" i="74"/>
  <c r="B118" i="74"/>
  <c r="B117" i="74"/>
  <c r="T116" i="74"/>
  <c r="P116" i="74"/>
  <c r="B116" i="74"/>
  <c r="T115" i="74"/>
  <c r="P115" i="74"/>
  <c r="B115" i="74"/>
  <c r="T114" i="74"/>
  <c r="P114" i="74"/>
  <c r="B114" i="74"/>
  <c r="T113" i="74"/>
  <c r="P113" i="74"/>
  <c r="B113" i="74"/>
  <c r="T112" i="74"/>
  <c r="P112" i="74"/>
  <c r="B112" i="74"/>
  <c r="B111" i="74"/>
  <c r="B110" i="74"/>
  <c r="T109" i="74"/>
  <c r="P109" i="74"/>
  <c r="B109" i="74"/>
  <c r="T108" i="74"/>
  <c r="P108" i="74"/>
  <c r="B108" i="74"/>
  <c r="T107" i="74"/>
  <c r="P107" i="74"/>
  <c r="B107" i="74"/>
  <c r="T106" i="74"/>
  <c r="P106" i="74"/>
  <c r="B106" i="74"/>
  <c r="T105" i="74"/>
  <c r="P105" i="74"/>
  <c r="B105" i="74"/>
  <c r="B104" i="74"/>
  <c r="T103" i="74"/>
  <c r="P103" i="74"/>
  <c r="B103" i="74"/>
  <c r="T102" i="74"/>
  <c r="P102" i="74"/>
  <c r="B102" i="74"/>
  <c r="B101" i="74"/>
  <c r="B100" i="74"/>
  <c r="T99" i="74"/>
  <c r="P99" i="74"/>
  <c r="B99" i="74"/>
  <c r="T98" i="74"/>
  <c r="P98" i="74"/>
  <c r="B98" i="74"/>
  <c r="T97" i="74"/>
  <c r="P97" i="74"/>
  <c r="B97" i="74"/>
  <c r="B96" i="74"/>
  <c r="T95" i="74"/>
  <c r="P95" i="74"/>
  <c r="B95" i="74"/>
  <c r="P94" i="74"/>
  <c r="T94" i="74" s="1"/>
  <c r="B94" i="74"/>
  <c r="P93" i="74"/>
  <c r="T93" i="74" s="1"/>
  <c r="B93" i="74"/>
  <c r="P92" i="74"/>
  <c r="T92" i="74" s="1"/>
  <c r="B92" i="74"/>
  <c r="T91" i="74"/>
  <c r="P91" i="74"/>
  <c r="B91" i="74"/>
  <c r="T90" i="74"/>
  <c r="P90" i="74"/>
  <c r="B90" i="74"/>
  <c r="T89" i="74"/>
  <c r="P89" i="74"/>
  <c r="B89" i="74"/>
  <c r="B88" i="74"/>
  <c r="B87" i="74"/>
  <c r="T86" i="74"/>
  <c r="P86" i="74"/>
  <c r="B86" i="74"/>
  <c r="T85" i="74"/>
  <c r="P85" i="74"/>
  <c r="B85" i="74"/>
  <c r="B84" i="74"/>
  <c r="T83" i="74"/>
  <c r="P83" i="74"/>
  <c r="B83" i="74"/>
  <c r="T82" i="74"/>
  <c r="P82" i="74"/>
  <c r="B82" i="74"/>
  <c r="T81" i="74"/>
  <c r="P81" i="74"/>
  <c r="B81" i="74"/>
  <c r="T80" i="74"/>
  <c r="P80" i="74"/>
  <c r="B80" i="74"/>
  <c r="T79" i="74"/>
  <c r="P79" i="74"/>
  <c r="B79" i="74"/>
  <c r="T78" i="74"/>
  <c r="P78" i="74"/>
  <c r="B78" i="74"/>
  <c r="B77" i="74"/>
  <c r="T76" i="74"/>
  <c r="P76" i="74"/>
  <c r="B76" i="74"/>
  <c r="T75" i="74"/>
  <c r="P75" i="74"/>
  <c r="B75" i="74"/>
  <c r="B74" i="74"/>
  <c r="T73" i="74"/>
  <c r="P73" i="74"/>
  <c r="B73" i="74"/>
  <c r="T72" i="74"/>
  <c r="P72" i="74"/>
  <c r="B72" i="74"/>
  <c r="B71" i="74"/>
  <c r="T70" i="74"/>
  <c r="P70" i="74"/>
  <c r="X70" i="74" s="1"/>
  <c r="B70" i="74"/>
  <c r="T69" i="74"/>
  <c r="P69" i="74"/>
  <c r="B69" i="74"/>
  <c r="T68" i="74"/>
  <c r="P68" i="74"/>
  <c r="B68" i="74"/>
  <c r="T67" i="74"/>
  <c r="P67" i="74"/>
  <c r="B67" i="74"/>
  <c r="B66" i="74"/>
  <c r="T65" i="74"/>
  <c r="P65" i="74"/>
  <c r="B65" i="74"/>
  <c r="T64" i="74"/>
  <c r="P64" i="74"/>
  <c r="B64" i="74"/>
  <c r="B63" i="74"/>
  <c r="T62" i="74"/>
  <c r="P62" i="74"/>
  <c r="B62" i="74"/>
  <c r="T61" i="74"/>
  <c r="P61" i="74"/>
  <c r="B61" i="74"/>
  <c r="T60" i="74"/>
  <c r="P60" i="74"/>
  <c r="B60" i="74"/>
  <c r="T59" i="74"/>
  <c r="P59" i="74"/>
  <c r="B59" i="74"/>
  <c r="T58" i="74"/>
  <c r="P58" i="74"/>
  <c r="B58" i="74"/>
  <c r="T57" i="74"/>
  <c r="P57" i="74"/>
  <c r="B57" i="74"/>
  <c r="B56" i="74"/>
  <c r="T55" i="74"/>
  <c r="P55" i="74"/>
  <c r="B55" i="74"/>
  <c r="T54" i="74"/>
  <c r="P54" i="74"/>
  <c r="B54" i="74"/>
  <c r="T53" i="74"/>
  <c r="P53" i="74"/>
  <c r="B53" i="74"/>
  <c r="T52" i="74"/>
  <c r="P52" i="74"/>
  <c r="B52" i="74"/>
  <c r="T51" i="74"/>
  <c r="P51" i="74"/>
  <c r="B51" i="74"/>
  <c r="B50" i="74"/>
  <c r="T49" i="74"/>
  <c r="P49" i="74"/>
  <c r="B49" i="74"/>
  <c r="T48" i="74"/>
  <c r="P48" i="74"/>
  <c r="B48" i="74"/>
  <c r="T47" i="74"/>
  <c r="P47" i="74"/>
  <c r="B47" i="74"/>
  <c r="T46" i="74"/>
  <c r="P46" i="74"/>
  <c r="B46" i="74"/>
  <c r="T45" i="74"/>
  <c r="P45" i="74"/>
  <c r="B45" i="74"/>
  <c r="T44" i="74"/>
  <c r="P44" i="74"/>
  <c r="B44" i="74"/>
  <c r="B43" i="74"/>
  <c r="B42" i="74"/>
  <c r="B41" i="74"/>
  <c r="B40" i="74"/>
  <c r="T39" i="74"/>
  <c r="P39" i="74"/>
  <c r="B39" i="74"/>
  <c r="T38" i="74"/>
  <c r="P38" i="74"/>
  <c r="B38" i="74"/>
  <c r="T37" i="74"/>
  <c r="P37" i="74"/>
  <c r="B37" i="74"/>
  <c r="T36" i="74"/>
  <c r="P36" i="74"/>
  <c r="B36" i="74"/>
  <c r="B35" i="74"/>
  <c r="T34" i="74"/>
  <c r="P34" i="74"/>
  <c r="B34" i="74"/>
  <c r="T33" i="74"/>
  <c r="P33" i="74"/>
  <c r="B33" i="74"/>
  <c r="T32" i="74"/>
  <c r="P32" i="74"/>
  <c r="B32" i="74"/>
  <c r="T31" i="74"/>
  <c r="P31" i="74"/>
  <c r="B31" i="74"/>
  <c r="T30" i="74"/>
  <c r="P30" i="74"/>
  <c r="B30" i="74"/>
  <c r="B29" i="74"/>
  <c r="B28" i="74"/>
  <c r="T27" i="74"/>
  <c r="P27" i="74"/>
  <c r="B27" i="74"/>
  <c r="T26" i="74"/>
  <c r="P26" i="74"/>
  <c r="B26" i="74"/>
  <c r="T25" i="74"/>
  <c r="P25" i="74"/>
  <c r="B25" i="74"/>
  <c r="T24" i="74"/>
  <c r="P24" i="74"/>
  <c r="B24" i="74"/>
  <c r="T23" i="74"/>
  <c r="P23" i="74"/>
  <c r="B23" i="74"/>
  <c r="B22" i="74"/>
  <c r="B21" i="74"/>
  <c r="T20" i="74"/>
  <c r="P20" i="74"/>
  <c r="B20" i="74"/>
  <c r="T19" i="74"/>
  <c r="P19" i="74"/>
  <c r="B19" i="74"/>
  <c r="T18" i="74"/>
  <c r="P18" i="74"/>
  <c r="B18" i="74"/>
  <c r="T17" i="74"/>
  <c r="P17" i="74"/>
  <c r="B17" i="74"/>
  <c r="T16" i="74"/>
  <c r="P16" i="74"/>
  <c r="B16" i="74"/>
  <c r="B15" i="74"/>
  <c r="T14" i="74"/>
  <c r="P14" i="74"/>
  <c r="B14" i="74"/>
  <c r="T13" i="74"/>
  <c r="P13" i="74"/>
  <c r="B13" i="74"/>
  <c r="B12" i="74"/>
  <c r="B11" i="74"/>
  <c r="R10" i="74"/>
  <c r="R9" i="74"/>
  <c r="R8" i="74"/>
  <c r="T246" i="74" l="1"/>
  <c r="T250" i="74"/>
  <c r="P257" i="74"/>
  <c r="P325" i="74"/>
  <c r="P429" i="74"/>
  <c r="V1104" i="74"/>
  <c r="T27" i="75"/>
  <c r="T72" i="75"/>
  <c r="P82" i="75"/>
  <c r="P85" i="75"/>
  <c r="T290" i="75"/>
  <c r="T339" i="75"/>
  <c r="P376" i="75"/>
  <c r="T470" i="75"/>
  <c r="P618" i="75"/>
  <c r="P735" i="75"/>
  <c r="T771" i="75"/>
  <c r="T808" i="75"/>
  <c r="T442" i="75"/>
  <c r="T1090" i="74"/>
  <c r="T77" i="75"/>
  <c r="P130" i="75"/>
  <c r="P600" i="75"/>
  <c r="P721" i="75"/>
  <c r="T476" i="75"/>
  <c r="T596" i="75"/>
  <c r="T600" i="75"/>
  <c r="T690" i="75"/>
  <c r="T718" i="75"/>
  <c r="T786" i="75"/>
  <c r="T785" i="75" s="1"/>
  <c r="P611" i="74"/>
  <c r="T82" i="75"/>
  <c r="P176" i="75"/>
  <c r="P181" i="75"/>
  <c r="T376" i="75"/>
  <c r="T374" i="75" s="1"/>
  <c r="T582" i="75"/>
  <c r="T22" i="75"/>
  <c r="P68" i="75"/>
  <c r="P113" i="75"/>
  <c r="T265" i="75"/>
  <c r="T272" i="75"/>
  <c r="P319" i="75"/>
  <c r="P401" i="75"/>
  <c r="T545" i="75"/>
  <c r="T618" i="75"/>
  <c r="T686" i="75"/>
  <c r="T729" i="75"/>
  <c r="P18" i="75"/>
  <c r="T194" i="75"/>
  <c r="T310" i="75"/>
  <c r="T426" i="75"/>
  <c r="T68" i="75"/>
  <c r="P72" i="75"/>
  <c r="T113" i="75"/>
  <c r="P194" i="75"/>
  <c r="T461" i="75"/>
  <c r="P502" i="75"/>
  <c r="T523" i="75"/>
  <c r="T527" i="75"/>
  <c r="T656" i="75"/>
  <c r="P771" i="75"/>
  <c r="P801" i="75"/>
  <c r="P800" i="75" s="1"/>
  <c r="P792" i="75" s="1"/>
  <c r="P813" i="75"/>
  <c r="P61" i="75"/>
  <c r="P170" i="75"/>
  <c r="P207" i="75"/>
  <c r="P273" i="75"/>
  <c r="P272" i="75" s="1"/>
  <c r="T268" i="75"/>
  <c r="P339" i="75"/>
  <c r="P336" i="75" s="1"/>
  <c r="T406" i="75"/>
  <c r="T404" i="75" s="1"/>
  <c r="T502" i="75"/>
  <c r="T501" i="75" s="1"/>
  <c r="P596" i="75"/>
  <c r="T663" i="75"/>
  <c r="P12" i="75"/>
  <c r="T97" i="75"/>
  <c r="P154" i="75"/>
  <c r="P152" i="75" s="1"/>
  <c r="T362" i="75"/>
  <c r="T361" i="75" s="1"/>
  <c r="T360" i="75" s="1"/>
  <c r="P442" i="75"/>
  <c r="P455" i="75"/>
  <c r="T557" i="75"/>
  <c r="T603" i="75"/>
  <c r="P718" i="75"/>
  <c r="P35" i="75"/>
  <c r="P32" i="75" s="1"/>
  <c r="P92" i="75"/>
  <c r="T455" i="75"/>
  <c r="T569" i="75"/>
  <c r="T625" i="75"/>
  <c r="P648" i="75"/>
  <c r="P643" i="75" s="1"/>
  <c r="P765" i="75"/>
  <c r="T18" i="75"/>
  <c r="P101" i="75"/>
  <c r="T130" i="75"/>
  <c r="P148" i="75"/>
  <c r="P162" i="75"/>
  <c r="P265" i="75"/>
  <c r="T327" i="75"/>
  <c r="T384" i="75"/>
  <c r="T486" i="75"/>
  <c r="T485" i="75" s="1"/>
  <c r="P540" i="75"/>
  <c r="P576" i="75"/>
  <c r="P588" i="75"/>
  <c r="P690" i="75"/>
  <c r="T824" i="75"/>
  <c r="T12" i="75"/>
  <c r="T121" i="75"/>
  <c r="T120" i="75" s="1"/>
  <c r="T176" i="75"/>
  <c r="T543" i="75"/>
  <c r="P582" i="75"/>
  <c r="T742" i="75"/>
  <c r="T148" i="75"/>
  <c r="P562" i="75"/>
  <c r="T61" i="75"/>
  <c r="T170" i="75"/>
  <c r="T224" i="75"/>
  <c r="P434" i="75"/>
  <c r="T668" i="75"/>
  <c r="T662" i="75" s="1"/>
  <c r="P106" i="75"/>
  <c r="P220" i="75"/>
  <c r="P695" i="75"/>
  <c r="P693" i="75" s="1"/>
  <c r="T101" i="75"/>
  <c r="T162" i="75"/>
  <c r="T389" i="75"/>
  <c r="P407" i="75"/>
  <c r="P470" i="75"/>
  <c r="P663" i="75"/>
  <c r="P42" i="75"/>
  <c r="T42" i="75"/>
  <c r="T92" i="75"/>
  <c r="T207" i="75"/>
  <c r="P310" i="75"/>
  <c r="P511" i="75"/>
  <c r="P509" i="75" s="1"/>
  <c r="T515" i="75"/>
  <c r="P557" i="75"/>
  <c r="P742" i="75"/>
  <c r="P16" i="75"/>
  <c r="T211" i="75"/>
  <c r="T325" i="75"/>
  <c r="P625" i="75"/>
  <c r="T706" i="75"/>
  <c r="P820" i="75"/>
  <c r="P136" i="75"/>
  <c r="P200" i="75"/>
  <c r="P362" i="75"/>
  <c r="P361" i="75" s="1"/>
  <c r="P360" i="75" s="1"/>
  <c r="T434" i="75"/>
  <c r="P501" i="75"/>
  <c r="T674" i="75"/>
  <c r="T673" i="75" s="1"/>
  <c r="T695" i="75"/>
  <c r="P725" i="75"/>
  <c r="T750" i="75"/>
  <c r="T35" i="75"/>
  <c r="T32" i="75" s="1"/>
  <c r="P77" i="75"/>
  <c r="P117" i="75"/>
  <c r="T181" i="75"/>
  <c r="P256" i="75"/>
  <c r="P305" i="75"/>
  <c r="P303" i="75" s="1"/>
  <c r="T347" i="75"/>
  <c r="T345" i="75" s="1"/>
  <c r="P355" i="75"/>
  <c r="P374" i="75"/>
  <c r="T387" i="75"/>
  <c r="T383" i="75" s="1"/>
  <c r="P527" i="75"/>
  <c r="T588" i="75"/>
  <c r="T758" i="75"/>
  <c r="T765" i="75"/>
  <c r="T777" i="75"/>
  <c r="P808" i="75"/>
  <c r="T813" i="75"/>
  <c r="P97" i="75"/>
  <c r="T106" i="75"/>
  <c r="T117" i="75"/>
  <c r="P189" i="75"/>
  <c r="T200" i="75"/>
  <c r="P297" i="75"/>
  <c r="P294" i="75" s="1"/>
  <c r="P390" i="75"/>
  <c r="T419" i="75"/>
  <c r="P426" i="75"/>
  <c r="P607" i="75"/>
  <c r="P606" i="75" s="1"/>
  <c r="P668" i="75"/>
  <c r="T701" i="75"/>
  <c r="P708" i="75"/>
  <c r="P706" i="75" s="1"/>
  <c r="T735" i="75"/>
  <c r="P750" i="75"/>
  <c r="P824" i="75"/>
  <c r="P145" i="75"/>
  <c r="T189" i="75"/>
  <c r="P245" i="75"/>
  <c r="T297" i="75"/>
  <c r="T305" i="75"/>
  <c r="P331" i="75"/>
  <c r="P449" i="75"/>
  <c r="P515" i="75"/>
  <c r="P545" i="75"/>
  <c r="P543" i="75" s="1"/>
  <c r="P553" i="75"/>
  <c r="T553" i="75"/>
  <c r="T552" i="75" s="1"/>
  <c r="T648" i="75"/>
  <c r="T643" i="75" s="1"/>
  <c r="T721" i="75"/>
  <c r="T717" i="75" s="1"/>
  <c r="P786" i="75"/>
  <c r="P785" i="75" s="1"/>
  <c r="T792" i="75"/>
  <c r="T820" i="75"/>
  <c r="P53" i="75"/>
  <c r="P52" i="75" s="1"/>
  <c r="P49" i="75" s="1"/>
  <c r="P39" i="75" s="1"/>
  <c r="P38" i="75" s="1"/>
  <c r="P121" i="75"/>
  <c r="P120" i="75" s="1"/>
  <c r="T145" i="75"/>
  <c r="T154" i="75"/>
  <c r="T152" i="75" s="1"/>
  <c r="P224" i="75"/>
  <c r="P327" i="75"/>
  <c r="P325" i="75" s="1"/>
  <c r="P389" i="75"/>
  <c r="P387" i="75" s="1"/>
  <c r="P383" i="75" s="1"/>
  <c r="T401" i="75"/>
  <c r="T400" i="75" s="1"/>
  <c r="P406" i="75"/>
  <c r="P404" i="75" s="1"/>
  <c r="P400" i="75" s="1"/>
  <c r="P486" i="75"/>
  <c r="P485" i="75" s="1"/>
  <c r="P523" i="75"/>
  <c r="P522" i="75" s="1"/>
  <c r="T522" i="75"/>
  <c r="P569" i="75"/>
  <c r="T576" i="75"/>
  <c r="T575" i="75" s="1"/>
  <c r="T634" i="75"/>
  <c r="T633" i="75" s="1"/>
  <c r="P674" i="75"/>
  <c r="P673" i="75" s="1"/>
  <c r="P686" i="75"/>
  <c r="T726" i="75"/>
  <c r="T725" i="75" s="1"/>
  <c r="P758" i="75"/>
  <c r="T801" i="75"/>
  <c r="T800" i="75" s="1"/>
  <c r="V935" i="74"/>
  <c r="T480" i="74"/>
  <c r="V513" i="74"/>
  <c r="P669" i="74"/>
  <c r="T688" i="74"/>
  <c r="P733" i="74"/>
  <c r="P964" i="74"/>
  <c r="T1064" i="74"/>
  <c r="T365" i="74"/>
  <c r="T364" i="74" s="1"/>
  <c r="P530" i="74"/>
  <c r="P198" i="74"/>
  <c r="P285" i="74"/>
  <c r="P480" i="74"/>
  <c r="T483" i="74"/>
  <c r="T498" i="74"/>
  <c r="P570" i="74"/>
  <c r="X570" i="74" s="1"/>
  <c r="P580" i="74"/>
  <c r="X580" i="74" s="1"/>
  <c r="T796" i="74"/>
  <c r="P96" i="74"/>
  <c r="T29" i="74"/>
  <c r="T718" i="74"/>
  <c r="T717" i="74" s="1"/>
  <c r="T712" i="74" s="1"/>
  <c r="P124" i="74"/>
  <c r="P132" i="74"/>
  <c r="P131" i="74" s="1"/>
  <c r="P355" i="74"/>
  <c r="P359" i="74"/>
  <c r="P718" i="74"/>
  <c r="P717" i="74" s="1"/>
  <c r="P712" i="74" s="1"/>
  <c r="P855" i="74"/>
  <c r="P867" i="74"/>
  <c r="P446" i="74"/>
  <c r="T63" i="74"/>
  <c r="T301" i="74"/>
  <c r="P323" i="74"/>
  <c r="P334" i="74"/>
  <c r="P339" i="74"/>
  <c r="T452" i="74"/>
  <c r="P460" i="74"/>
  <c r="P486" i="74"/>
  <c r="X486" i="74" s="1"/>
  <c r="T886" i="74"/>
  <c r="P1090" i="74"/>
  <c r="V1090" i="74" s="1"/>
  <c r="T77" i="74"/>
  <c r="P50" i="74"/>
  <c r="P88" i="74"/>
  <c r="P87" i="74" s="1"/>
  <c r="P173" i="74"/>
  <c r="T230" i="74"/>
  <c r="T234" i="74"/>
  <c r="P483" i="74"/>
  <c r="P723" i="74"/>
  <c r="P722" i="74" s="1"/>
  <c r="P803" i="74"/>
  <c r="T942" i="74"/>
  <c r="P1014" i="74"/>
  <c r="T1027" i="74"/>
  <c r="T1033" i="74"/>
  <c r="T1077" i="74"/>
  <c r="P118" i="74"/>
  <c r="P117" i="74" s="1"/>
  <c r="T145" i="74"/>
  <c r="T410" i="74"/>
  <c r="T434" i="74"/>
  <c r="T433" i="74" s="1"/>
  <c r="P754" i="74"/>
  <c r="T779" i="74"/>
  <c r="P66" i="74"/>
  <c r="X66" i="74" s="1"/>
  <c r="T804" i="74"/>
  <c r="T96" i="74"/>
  <c r="T319" i="74"/>
  <c r="T325" i="74"/>
  <c r="T323" i="74" s="1"/>
  <c r="P410" i="74"/>
  <c r="P566" i="74"/>
  <c r="T576" i="74"/>
  <c r="T580" i="74"/>
  <c r="V580" i="74" s="1"/>
  <c r="P758" i="74"/>
  <c r="P770" i="74"/>
  <c r="T810" i="74"/>
  <c r="P849" i="74"/>
  <c r="P848" i="74" s="1"/>
  <c r="T867" i="74"/>
  <c r="P886" i="74"/>
  <c r="T889" i="74"/>
  <c r="T925" i="74"/>
  <c r="T964" i="74"/>
  <c r="T962" i="74" s="1"/>
  <c r="P1042" i="74"/>
  <c r="P1041" i="74" s="1"/>
  <c r="T1057" i="74"/>
  <c r="T1056" i="74" s="1"/>
  <c r="T1048" i="74" s="1"/>
  <c r="T1099" i="74"/>
  <c r="P234" i="74"/>
  <c r="T257" i="74"/>
  <c r="T253" i="74" s="1"/>
  <c r="T249" i="74" s="1"/>
  <c r="T295" i="74"/>
  <c r="P307" i="74"/>
  <c r="P319" i="74"/>
  <c r="T758" i="74"/>
  <c r="P859" i="74"/>
  <c r="P1027" i="74"/>
  <c r="P1033" i="74"/>
  <c r="P333" i="74"/>
  <c r="T28" i="74"/>
  <c r="T111" i="74"/>
  <c r="T132" i="74"/>
  <c r="T131" i="74" s="1"/>
  <c r="P179" i="74"/>
  <c r="T192" i="74"/>
  <c r="T198" i="74"/>
  <c r="P213" i="74"/>
  <c r="P212" i="74" s="1"/>
  <c r="T270" i="74"/>
  <c r="T285" i="74"/>
  <c r="P375" i="74"/>
  <c r="T390" i="74"/>
  <c r="P520" i="74"/>
  <c r="P534" i="74"/>
  <c r="P533" i="74" s="1"/>
  <c r="P552" i="74"/>
  <c r="X552" i="74" s="1"/>
  <c r="T559" i="74"/>
  <c r="T557" i="74" s="1"/>
  <c r="P602" i="74"/>
  <c r="P600" i="74" s="1"/>
  <c r="P628" i="74"/>
  <c r="T682" i="74"/>
  <c r="P791" i="74"/>
  <c r="T1014" i="74"/>
  <c r="T1094" i="74"/>
  <c r="P56" i="74"/>
  <c r="P557" i="74"/>
  <c r="P556" i="74" s="1"/>
  <c r="P29" i="74"/>
  <c r="P28" i="74" s="1"/>
  <c r="P43" i="74"/>
  <c r="P42" i="74" s="1"/>
  <c r="P41" i="74" s="1"/>
  <c r="P152" i="74"/>
  <c r="T165" i="74"/>
  <c r="T164" i="74" s="1"/>
  <c r="T161" i="74" s="1"/>
  <c r="T157" i="74" s="1"/>
  <c r="T179" i="74"/>
  <c r="P240" i="74"/>
  <c r="P237" i="74" s="1"/>
  <c r="P246" i="74"/>
  <c r="P274" i="74"/>
  <c r="T280" i="74"/>
  <c r="T375" i="74"/>
  <c r="P422" i="74"/>
  <c r="P548" i="74"/>
  <c r="T552" i="74"/>
  <c r="T602" i="74"/>
  <c r="T600" i="74" s="1"/>
  <c r="T628" i="74"/>
  <c r="P676" i="74"/>
  <c r="P787" i="74"/>
  <c r="P843" i="74"/>
  <c r="P1077" i="74"/>
  <c r="V1077" i="74" s="1"/>
  <c r="P1085" i="74"/>
  <c r="P295" i="74"/>
  <c r="T991" i="74"/>
  <c r="P63" i="74"/>
  <c r="T22" i="74"/>
  <c r="V70" i="74"/>
  <c r="P139" i="74"/>
  <c r="P265" i="74"/>
  <c r="P270" i="74"/>
  <c r="P490" i="74"/>
  <c r="T646" i="74"/>
  <c r="T916" i="74"/>
  <c r="P15" i="74"/>
  <c r="P12" i="74" s="1"/>
  <c r="T50" i="74"/>
  <c r="T56" i="74"/>
  <c r="P77" i="74"/>
  <c r="T124" i="74"/>
  <c r="T152" i="74"/>
  <c r="T240" i="74"/>
  <c r="T237" i="74" s="1"/>
  <c r="P253" i="74"/>
  <c r="T289" i="74"/>
  <c r="T307" i="74"/>
  <c r="T334" i="74"/>
  <c r="T339" i="74"/>
  <c r="P348" i="74"/>
  <c r="T380" i="74"/>
  <c r="P380" i="74"/>
  <c r="T401" i="74"/>
  <c r="T446" i="74"/>
  <c r="T460" i="74"/>
  <c r="T493" i="74"/>
  <c r="P506" i="74"/>
  <c r="P504" i="74" s="1"/>
  <c r="T520" i="74"/>
  <c r="T517" i="74" s="1"/>
  <c r="P527" i="74"/>
  <c r="T530" i="74"/>
  <c r="T548" i="74"/>
  <c r="P576" i="74"/>
  <c r="P617" i="74"/>
  <c r="P697" i="74"/>
  <c r="X697" i="74" s="1"/>
  <c r="P831" i="74"/>
  <c r="T843" i="74"/>
  <c r="T880" i="74"/>
  <c r="T879" i="74" s="1"/>
  <c r="T951" i="74"/>
  <c r="T949" i="74" s="1"/>
  <c r="T957" i="74"/>
  <c r="T982" i="74"/>
  <c r="P1057" i="74"/>
  <c r="P1056" i="74" s="1"/>
  <c r="P1067" i="74"/>
  <c r="X1067" i="74" s="1"/>
  <c r="T1083" i="74"/>
  <c r="P35" i="74"/>
  <c r="T219" i="74"/>
  <c r="T414" i="74"/>
  <c r="P414" i="74"/>
  <c r="T570" i="74"/>
  <c r="T745" i="74"/>
  <c r="T742" i="74" s="1"/>
  <c r="P745" i="74"/>
  <c r="P742" i="74" s="1"/>
  <c r="P817" i="74"/>
  <c r="P838" i="74"/>
  <c r="P951" i="74"/>
  <c r="P949" i="74" s="1"/>
  <c r="X949" i="74" s="1"/>
  <c r="P991" i="74"/>
  <c r="T1067" i="74"/>
  <c r="V1097" i="74"/>
  <c r="T616" i="74"/>
  <c r="T614" i="74" s="1"/>
  <c r="P661" i="74"/>
  <c r="T15" i="74"/>
  <c r="T12" i="74" s="1"/>
  <c r="P22" i="74"/>
  <c r="T66" i="74"/>
  <c r="P145" i="74"/>
  <c r="P165" i="74"/>
  <c r="P164" i="74" s="1"/>
  <c r="P161" i="74" s="1"/>
  <c r="T186" i="74"/>
  <c r="P192" i="74"/>
  <c r="P191" i="74" s="1"/>
  <c r="P250" i="74"/>
  <c r="P249" i="74" s="1"/>
  <c r="T274" i="74"/>
  <c r="P289" i="74"/>
  <c r="P301" i="74"/>
  <c r="T316" i="74"/>
  <c r="P390" i="74"/>
  <c r="P452" i="74"/>
  <c r="T468" i="74"/>
  <c r="T466" i="74" s="1"/>
  <c r="P493" i="74"/>
  <c r="P498" i="74"/>
  <c r="T527" i="74"/>
  <c r="T523" i="74" s="1"/>
  <c r="T545" i="74"/>
  <c r="T588" i="74"/>
  <c r="T587" i="74" s="1"/>
  <c r="T586" i="74" s="1"/>
  <c r="T669" i="74"/>
  <c r="P762" i="74"/>
  <c r="T770" i="74"/>
  <c r="T850" i="74"/>
  <c r="T859" i="74"/>
  <c r="P925" i="74"/>
  <c r="P962" i="74"/>
  <c r="P977" i="74"/>
  <c r="P1083" i="74"/>
  <c r="T88" i="74"/>
  <c r="T87" i="74" s="1"/>
  <c r="T84" i="74" s="1"/>
  <c r="T104" i="74"/>
  <c r="T101" i="74" s="1"/>
  <c r="T355" i="74"/>
  <c r="T429" i="74"/>
  <c r="P434" i="74"/>
  <c r="P433" i="74" s="1"/>
  <c r="T633" i="74"/>
  <c r="T631" i="74" s="1"/>
  <c r="T803" i="74"/>
  <c r="T802" i="74" s="1"/>
  <c r="T855" i="74"/>
  <c r="T898" i="74"/>
  <c r="T897" i="74" s="1"/>
  <c r="P922" i="74"/>
  <c r="P974" i="74"/>
  <c r="T977" i="74"/>
  <c r="T1006" i="74"/>
  <c r="P1073" i="74"/>
  <c r="X1073" i="74" s="1"/>
  <c r="T362" i="74"/>
  <c r="T358" i="74" s="1"/>
  <c r="P219" i="74"/>
  <c r="X219" i="74" s="1"/>
  <c r="P84" i="74"/>
  <c r="P111" i="74"/>
  <c r="P186" i="74"/>
  <c r="P316" i="74"/>
  <c r="T348" i="74"/>
  <c r="P401" i="74"/>
  <c r="P397" i="74" s="1"/>
  <c r="P419" i="74"/>
  <c r="P468" i="74"/>
  <c r="P466" i="74" s="1"/>
  <c r="T486" i="74"/>
  <c r="T490" i="74"/>
  <c r="T506" i="74"/>
  <c r="T504" i="74" s="1"/>
  <c r="T566" i="74"/>
  <c r="P588" i="74"/>
  <c r="P587" i="74" s="1"/>
  <c r="P586" i="74" s="1"/>
  <c r="X586" i="74" s="1"/>
  <c r="T697" i="74"/>
  <c r="P704" i="74"/>
  <c r="P703" i="74" s="1"/>
  <c r="T787" i="74"/>
  <c r="P796" i="74"/>
  <c r="P908" i="74"/>
  <c r="P907" i="74" s="1"/>
  <c r="T922" i="74"/>
  <c r="T936" i="74"/>
  <c r="P942" i="74"/>
  <c r="X942" i="74" s="1"/>
  <c r="P946" i="74"/>
  <c r="X946" i="74" s="1"/>
  <c r="T974" i="74"/>
  <c r="P985" i="74"/>
  <c r="T1042" i="74"/>
  <c r="T1041" i="74" s="1"/>
  <c r="P1064" i="74"/>
  <c r="T1073" i="74"/>
  <c r="P1080" i="74"/>
  <c r="X1080" i="74" s="1"/>
  <c r="P1094" i="74"/>
  <c r="X1094" i="74" s="1"/>
  <c r="T35" i="74"/>
  <c r="T21" i="74" s="1"/>
  <c r="T43" i="74"/>
  <c r="T42" i="74" s="1"/>
  <c r="P104" i="74"/>
  <c r="P101" i="74" s="1"/>
  <c r="T139" i="74"/>
  <c r="T213" i="74"/>
  <c r="T212" i="74" s="1"/>
  <c r="T265" i="74"/>
  <c r="P365" i="74"/>
  <c r="P364" i="74" s="1"/>
  <c r="P362" i="74" s="1"/>
  <c r="P358" i="74" s="1"/>
  <c r="T422" i="74"/>
  <c r="P517" i="74"/>
  <c r="T534" i="74"/>
  <c r="T533" i="74" s="1"/>
  <c r="T653" i="74"/>
  <c r="P653" i="74"/>
  <c r="T704" i="74"/>
  <c r="T703" i="74" s="1"/>
  <c r="P779" i="74"/>
  <c r="P777" i="74" s="1"/>
  <c r="P880" i="74"/>
  <c r="P879" i="74" s="1"/>
  <c r="T908" i="74"/>
  <c r="T907" i="74" s="1"/>
  <c r="P916" i="74"/>
  <c r="X916" i="74" s="1"/>
  <c r="T946" i="74"/>
  <c r="P982" i="74"/>
  <c r="T985" i="74"/>
  <c r="T998" i="74"/>
  <c r="T1080" i="74"/>
  <c r="P1099" i="74"/>
  <c r="T475" i="74"/>
  <c r="T824" i="74"/>
  <c r="X12" i="74"/>
  <c r="T397" i="74"/>
  <c r="X576" i="74"/>
  <c r="P523" i="74"/>
  <c r="X703" i="74"/>
  <c r="P616" i="74"/>
  <c r="P614" i="74" s="1"/>
  <c r="P610" i="74" s="1"/>
  <c r="T661" i="74"/>
  <c r="T723" i="74"/>
  <c r="T722" i="74" s="1"/>
  <c r="T817" i="74"/>
  <c r="T849" i="74"/>
  <c r="T848" i="74" s="1"/>
  <c r="P889" i="74"/>
  <c r="P957" i="74"/>
  <c r="P1006" i="74"/>
  <c r="T1021" i="74"/>
  <c r="P1048" i="74"/>
  <c r="P352" i="75"/>
  <c r="P347" i="75" s="1"/>
  <c r="P345" i="75" s="1"/>
  <c r="T676" i="74"/>
  <c r="P682" i="74"/>
  <c r="P732" i="74"/>
  <c r="T762" i="74"/>
  <c r="P936" i="74"/>
  <c r="P998" i="74"/>
  <c r="P1021" i="74"/>
  <c r="P1020" i="74" s="1"/>
  <c r="T53" i="75"/>
  <c r="T52" i="75" s="1"/>
  <c r="T49" i="75" s="1"/>
  <c r="X934" i="74"/>
  <c r="V934" i="74"/>
  <c r="P634" i="74"/>
  <c r="P688" i="74"/>
  <c r="V741" i="74"/>
  <c r="T85" i="75"/>
  <c r="P212" i="75"/>
  <c r="P211" i="75" s="1"/>
  <c r="P199" i="75" s="1"/>
  <c r="T120" i="74"/>
  <c r="T118" i="74" s="1"/>
  <c r="T117" i="74" s="1"/>
  <c r="P646" i="74"/>
  <c r="T754" i="74"/>
  <c r="X775" i="74"/>
  <c r="V775" i="74"/>
  <c r="T777" i="74"/>
  <c r="T791" i="74"/>
  <c r="P810" i="74"/>
  <c r="T831" i="74"/>
  <c r="P873" i="74"/>
  <c r="X1064" i="74"/>
  <c r="P269" i="75"/>
  <c r="P268" i="75"/>
  <c r="P264" i="75" s="1"/>
  <c r="T733" i="74"/>
  <c r="T732" i="74" s="1"/>
  <c r="T838" i="74"/>
  <c r="T873" i="74"/>
  <c r="P898" i="74"/>
  <c r="P897" i="74" s="1"/>
  <c r="T611" i="74"/>
  <c r="P633" i="74"/>
  <c r="P631" i="74" s="1"/>
  <c r="T336" i="75"/>
  <c r="P802" i="74"/>
  <c r="X1098" i="74"/>
  <c r="V1098" i="74"/>
  <c r="P824" i="74"/>
  <c r="X1097" i="74"/>
  <c r="P419" i="75"/>
  <c r="P232" i="75"/>
  <c r="T607" i="75"/>
  <c r="T606" i="75" s="1"/>
  <c r="T599" i="75" s="1"/>
  <c r="T449" i="75"/>
  <c r="T448" i="75" s="1"/>
  <c r="T446" i="75" s="1"/>
  <c r="T511" i="75"/>
  <c r="T509" i="75" s="1"/>
  <c r="T764" i="75"/>
  <c r="T303" i="75"/>
  <c r="T293" i="75" s="1"/>
  <c r="T286" i="75" s="1"/>
  <c r="T693" i="75"/>
  <c r="T562" i="75"/>
  <c r="T561" i="75" s="1"/>
  <c r="P477" i="75"/>
  <c r="P476" i="75" s="1"/>
  <c r="P656" i="75"/>
  <c r="P653" i="75" s="1"/>
  <c r="P599" i="75"/>
  <c r="T653" i="75"/>
  <c r="P461" i="75"/>
  <c r="P634" i="75"/>
  <c r="P633" i="75" s="1"/>
  <c r="T264" i="74" l="1"/>
  <c r="P448" i="75"/>
  <c r="P811" i="75"/>
  <c r="P575" i="75"/>
  <c r="P573" i="75" s="1"/>
  <c r="T264" i="75"/>
  <c r="T231" i="75" s="1"/>
  <c r="T230" i="75" s="1"/>
  <c r="P446" i="75"/>
  <c r="T39" i="75"/>
  <c r="T539" i="75"/>
  <c r="T538" i="75" s="1"/>
  <c r="T537" i="75" s="1"/>
  <c r="T534" i="75" s="1"/>
  <c r="P175" i="75"/>
  <c r="P169" i="75" s="1"/>
  <c r="P413" i="74"/>
  <c r="P233" i="74"/>
  <c r="T16" i="75"/>
  <c r="P717" i="75"/>
  <c r="P716" i="75" s="1"/>
  <c r="P705" i="75" s="1"/>
  <c r="P704" i="75" s="1"/>
  <c r="P700" i="75" s="1"/>
  <c r="P475" i="74"/>
  <c r="V475" i="74" s="1"/>
  <c r="P130" i="74"/>
  <c r="T144" i="75"/>
  <c r="T66" i="75" s="1"/>
  <c r="T38" i="75" s="1"/>
  <c r="T324" i="75"/>
  <c r="P552" i="75"/>
  <c r="P539" i="75"/>
  <c r="P538" i="75" s="1"/>
  <c r="P537" i="75" s="1"/>
  <c r="P534" i="75" s="1"/>
  <c r="P734" i="75"/>
  <c r="P733" i="75" s="1"/>
  <c r="P764" i="75"/>
  <c r="P762" i="75" s="1"/>
  <c r="P144" i="75"/>
  <c r="P67" i="75" s="1"/>
  <c r="T573" i="75"/>
  <c r="P324" i="75"/>
  <c r="T734" i="75"/>
  <c r="T733" i="75" s="1"/>
  <c r="P662" i="75"/>
  <c r="T716" i="75"/>
  <c r="T705" i="75" s="1"/>
  <c r="T704" i="75" s="1"/>
  <c r="T700" i="75" s="1"/>
  <c r="P561" i="75"/>
  <c r="P500" i="75"/>
  <c r="T372" i="75"/>
  <c r="T418" i="75"/>
  <c r="T417" i="75" s="1"/>
  <c r="T762" i="75"/>
  <c r="P418" i="75"/>
  <c r="P417" i="75" s="1"/>
  <c r="T199" i="75"/>
  <c r="T175" i="75" s="1"/>
  <c r="T169" i="75" s="1"/>
  <c r="T228" i="75"/>
  <c r="T500" i="75"/>
  <c r="P293" i="75"/>
  <c r="P286" i="75" s="1"/>
  <c r="P372" i="75"/>
  <c r="T811" i="75"/>
  <c r="X1090" i="74"/>
  <c r="X1077" i="74"/>
  <c r="P315" i="74"/>
  <c r="P294" i="74" s="1"/>
  <c r="P263" i="74" s="1"/>
  <c r="P262" i="74" s="1"/>
  <c r="X262" i="74" s="1"/>
  <c r="V570" i="74"/>
  <c r="T110" i="74"/>
  <c r="T675" i="74"/>
  <c r="T673" i="74" s="1"/>
  <c r="V1073" i="74"/>
  <c r="V1064" i="74"/>
  <c r="P264" i="74"/>
  <c r="V1067" i="74"/>
  <c r="P786" i="74"/>
  <c r="V486" i="74"/>
  <c r="P110" i="74"/>
  <c r="T233" i="74"/>
  <c r="T229" i="74" s="1"/>
  <c r="P990" i="74"/>
  <c r="P989" i="74" s="1"/>
  <c r="V1080" i="74"/>
  <c r="T74" i="74"/>
  <c r="T71" i="74" s="1"/>
  <c r="T315" i="74"/>
  <c r="T294" i="74" s="1"/>
  <c r="T263" i="74" s="1"/>
  <c r="T389" i="74"/>
  <c r="T374" i="74" s="1"/>
  <c r="V946" i="74"/>
  <c r="T41" i="74"/>
  <c r="T40" i="74" s="1"/>
  <c r="P751" i="74"/>
  <c r="X751" i="74" s="1"/>
  <c r="T786" i="74"/>
  <c r="P445" i="74"/>
  <c r="P444" i="74" s="1"/>
  <c r="P432" i="74" s="1"/>
  <c r="X432" i="74" s="1"/>
  <c r="P332" i="74"/>
  <c r="P489" i="74"/>
  <c r="V489" i="74" s="1"/>
  <c r="P229" i="74"/>
  <c r="P157" i="74"/>
  <c r="P389" i="74"/>
  <c r="P374" i="74" s="1"/>
  <c r="X374" i="74" s="1"/>
  <c r="T990" i="74"/>
  <c r="T989" i="74" s="1"/>
  <c r="V66" i="74"/>
  <c r="T1020" i="74"/>
  <c r="T1018" i="74" s="1"/>
  <c r="P921" i="74"/>
  <c r="X921" i="74" s="1"/>
  <c r="P21" i="74"/>
  <c r="X21" i="74" s="1"/>
  <c r="T445" i="74"/>
  <c r="T444" i="74" s="1"/>
  <c r="T432" i="74" s="1"/>
  <c r="V1094" i="74"/>
  <c r="V703" i="74"/>
  <c r="T489" i="74"/>
  <c r="P185" i="74"/>
  <c r="P178" i="74" s="1"/>
  <c r="P177" i="74" s="1"/>
  <c r="X177" i="74" s="1"/>
  <c r="P973" i="74"/>
  <c r="P675" i="74"/>
  <c r="P673" i="74" s="1"/>
  <c r="T645" i="74"/>
  <c r="T644" i="74" s="1"/>
  <c r="P516" i="74"/>
  <c r="P515" i="74" s="1"/>
  <c r="X515" i="74" s="1"/>
  <c r="V697" i="74"/>
  <c r="V576" i="74"/>
  <c r="T333" i="74"/>
  <c r="T332" i="74" s="1"/>
  <c r="P40" i="74"/>
  <c r="X40" i="74" s="1"/>
  <c r="V219" i="74"/>
  <c r="V12" i="74"/>
  <c r="T973" i="74"/>
  <c r="X475" i="74"/>
  <c r="T556" i="74"/>
  <c r="V552" i="74"/>
  <c r="T191" i="74"/>
  <c r="T185" i="74" s="1"/>
  <c r="T178" i="74" s="1"/>
  <c r="T177" i="74" s="1"/>
  <c r="P627" i="74"/>
  <c r="P609" i="74" s="1"/>
  <c r="P598" i="74" s="1"/>
  <c r="T751" i="74"/>
  <c r="P1018" i="74"/>
  <c r="P981" i="74"/>
  <c r="T921" i="74"/>
  <c r="T627" i="74"/>
  <c r="V586" i="74"/>
  <c r="P129" i="74"/>
  <c r="P100" i="74" s="1"/>
  <c r="X100" i="74" s="1"/>
  <c r="V1099" i="74"/>
  <c r="X1099" i="74"/>
  <c r="T516" i="74"/>
  <c r="T515" i="74" s="1"/>
  <c r="V942" i="74"/>
  <c r="V949" i="74"/>
  <c r="T413" i="74"/>
  <c r="V413" i="74" s="1"/>
  <c r="T981" i="74"/>
  <c r="P74" i="74"/>
  <c r="P71" i="74" s="1"/>
  <c r="V71" i="74" s="1"/>
  <c r="T610" i="74"/>
  <c r="X1083" i="74"/>
  <c r="V1083" i="74"/>
  <c r="T130" i="74"/>
  <c r="T129" i="74" s="1"/>
  <c r="T100" i="74" s="1"/>
  <c r="P645" i="74"/>
  <c r="P644" i="74" s="1"/>
  <c r="P823" i="74"/>
  <c r="P801" i="74" s="1"/>
  <c r="P800" i="74" s="1"/>
  <c r="V916" i="74"/>
  <c r="T823" i="74"/>
  <c r="T801" i="74" s="1"/>
  <c r="T800" i="74" s="1"/>
  <c r="T776" i="74" s="1"/>
  <c r="X907" i="74"/>
  <c r="V907" i="74"/>
  <c r="X229" i="74"/>
  <c r="X936" i="74"/>
  <c r="V936" i="74"/>
  <c r="X889" i="74"/>
  <c r="V889" i="74"/>
  <c r="P231" i="75"/>
  <c r="P230" i="75" s="1"/>
  <c r="V556" i="74"/>
  <c r="X556" i="74"/>
  <c r="X712" i="74"/>
  <c r="V712" i="74"/>
  <c r="X413" i="74"/>
  <c r="X897" i="74"/>
  <c r="V897" i="74"/>
  <c r="X722" i="74"/>
  <c r="V722" i="74"/>
  <c r="X732" i="74"/>
  <c r="V732" i="74"/>
  <c r="X1048" i="74"/>
  <c r="V1048" i="74"/>
  <c r="V742" i="74"/>
  <c r="X742" i="74"/>
  <c r="V21" i="74" l="1"/>
  <c r="P776" i="74"/>
  <c r="V229" i="74"/>
  <c r="V921" i="74"/>
  <c r="P228" i="75"/>
  <c r="X489" i="74"/>
  <c r="P972" i="74"/>
  <c r="P961" i="74" s="1"/>
  <c r="P960" i="74" s="1"/>
  <c r="P956" i="74" s="1"/>
  <c r="T972" i="74"/>
  <c r="T961" i="74" s="1"/>
  <c r="T960" i="74" s="1"/>
  <c r="T956" i="74" s="1"/>
  <c r="P371" i="75"/>
  <c r="T371" i="75"/>
  <c r="T609" i="74"/>
  <c r="T598" i="74" s="1"/>
  <c r="T597" i="74" s="1"/>
  <c r="V751" i="74"/>
  <c r="X71" i="74"/>
  <c r="V374" i="74"/>
  <c r="V177" i="74"/>
  <c r="V100" i="74"/>
  <c r="V432" i="74"/>
  <c r="V40" i="74"/>
  <c r="T262" i="74"/>
  <c r="V262" i="74" s="1"/>
  <c r="P597" i="74"/>
  <c r="X597" i="74" s="1"/>
  <c r="V515" i="74"/>
  <c r="V776" i="74"/>
  <c r="X776" i="74"/>
  <c r="V956" i="74" l="1"/>
  <c r="P1105" i="74"/>
  <c r="X956" i="74"/>
  <c r="P840" i="75"/>
  <c r="X2" i="74"/>
  <c r="V597" i="74"/>
  <c r="H57" i="73"/>
  <c r="G57" i="73"/>
  <c r="J2" i="73" s="1"/>
  <c r="F57" i="73"/>
  <c r="E57" i="73"/>
  <c r="D57" i="73"/>
  <c r="D38" i="72" l="1"/>
  <c r="J2" i="72"/>
  <c r="G55" i="71" l="1"/>
  <c r="F55" i="71"/>
  <c r="D55" i="71"/>
  <c r="J53" i="71"/>
  <c r="H53" i="71"/>
  <c r="J52" i="71"/>
  <c r="H52" i="71"/>
  <c r="J51" i="71"/>
  <c r="H51" i="71"/>
  <c r="J50" i="71"/>
  <c r="H50" i="71"/>
  <c r="J49" i="71"/>
  <c r="H49" i="71"/>
  <c r="J48" i="71"/>
  <c r="H48" i="71"/>
  <c r="J46" i="71"/>
  <c r="H46" i="71"/>
  <c r="J45" i="71"/>
  <c r="H45" i="71"/>
  <c r="J44" i="71"/>
  <c r="H44" i="71"/>
  <c r="J43" i="71"/>
  <c r="H43" i="71"/>
  <c r="J42" i="71"/>
  <c r="H42" i="71"/>
  <c r="J41" i="71"/>
  <c r="H41" i="71"/>
  <c r="J40" i="71"/>
  <c r="H40" i="71"/>
  <c r="J39" i="71"/>
  <c r="H39" i="71"/>
  <c r="J37" i="71"/>
  <c r="H37" i="71"/>
  <c r="J36" i="71"/>
  <c r="H36" i="71"/>
  <c r="J35" i="71"/>
  <c r="H35" i="71"/>
  <c r="J34" i="71"/>
  <c r="H34" i="71"/>
  <c r="J33" i="71"/>
  <c r="H33" i="71"/>
  <c r="J31" i="71"/>
  <c r="H31" i="71"/>
  <c r="J30" i="71"/>
  <c r="H30" i="71"/>
  <c r="J29" i="71"/>
  <c r="H29" i="71"/>
  <c r="J28" i="71"/>
  <c r="H28" i="71"/>
  <c r="J27" i="71"/>
  <c r="H27" i="71"/>
  <c r="J26" i="71"/>
  <c r="H26" i="71"/>
  <c r="J24" i="71"/>
  <c r="H24" i="71"/>
  <c r="J23" i="71"/>
  <c r="H23" i="71"/>
  <c r="J22" i="71"/>
  <c r="H22" i="71"/>
  <c r="J21" i="71"/>
  <c r="H21" i="71"/>
  <c r="J19" i="71"/>
  <c r="H19" i="71"/>
  <c r="J18" i="71"/>
  <c r="H18" i="71"/>
  <c r="J17" i="71"/>
  <c r="H17" i="71"/>
  <c r="J16" i="71"/>
  <c r="H16" i="71"/>
  <c r="J15" i="71"/>
  <c r="H15" i="71"/>
  <c r="J14" i="71"/>
  <c r="H14" i="71"/>
  <c r="J13" i="71"/>
  <c r="H13" i="71"/>
  <c r="J12" i="71"/>
  <c r="H12" i="71"/>
  <c r="J11" i="71"/>
  <c r="H11" i="71"/>
  <c r="H55" i="71" s="1"/>
  <c r="L2" i="71"/>
  <c r="F55" i="70"/>
  <c r="D55" i="70"/>
  <c r="H11" i="70"/>
  <c r="X54" i="69"/>
  <c r="W54" i="69"/>
  <c r="V54" i="69"/>
  <c r="U54" i="69"/>
  <c r="T54" i="69"/>
  <c r="S54" i="69"/>
  <c r="R54" i="69"/>
  <c r="Q54" i="69"/>
  <c r="P54" i="69"/>
  <c r="O54" i="69"/>
  <c r="M54" i="69"/>
  <c r="L54" i="69"/>
  <c r="K54" i="69"/>
  <c r="J54" i="69"/>
  <c r="I54" i="69"/>
  <c r="H54" i="69"/>
  <c r="G54" i="69"/>
  <c r="F54" i="69"/>
  <c r="E54" i="69"/>
  <c r="D54" i="69"/>
  <c r="Y52" i="69"/>
  <c r="N52" i="69"/>
  <c r="Y51" i="69"/>
  <c r="N51" i="69"/>
  <c r="Y50" i="69"/>
  <c r="N50" i="69"/>
  <c r="Y49" i="69"/>
  <c r="N49" i="69"/>
  <c r="Y48" i="69"/>
  <c r="N48" i="69"/>
  <c r="Y47" i="69"/>
  <c r="N47" i="69"/>
  <c r="Y45" i="69"/>
  <c r="N45" i="69"/>
  <c r="Y44" i="69"/>
  <c r="N44" i="69"/>
  <c r="Y43" i="69"/>
  <c r="N43" i="69"/>
  <c r="Y42" i="69"/>
  <c r="N42" i="69"/>
  <c r="Y41" i="69"/>
  <c r="N41" i="69"/>
  <c r="Y40" i="69"/>
  <c r="N40" i="69"/>
  <c r="Y39" i="69"/>
  <c r="N39" i="69"/>
  <c r="Y38" i="69"/>
  <c r="N38" i="69"/>
  <c r="Y36" i="69"/>
  <c r="N36" i="69"/>
  <c r="Y35" i="69"/>
  <c r="N35" i="69"/>
  <c r="Y34" i="69"/>
  <c r="N34" i="69"/>
  <c r="Y33" i="69"/>
  <c r="N33" i="69"/>
  <c r="Y32" i="69"/>
  <c r="N32" i="69"/>
  <c r="Y30" i="69"/>
  <c r="N30" i="69"/>
  <c r="Y29" i="69"/>
  <c r="N29" i="69"/>
  <c r="Y28" i="69"/>
  <c r="N28" i="69"/>
  <c r="Y27" i="69"/>
  <c r="N27" i="69"/>
  <c r="Y26" i="69"/>
  <c r="N26" i="69"/>
  <c r="Y25" i="69"/>
  <c r="N25" i="69"/>
  <c r="Y23" i="69"/>
  <c r="N23" i="69"/>
  <c r="Y22" i="69"/>
  <c r="N22" i="69"/>
  <c r="Y21" i="69"/>
  <c r="N21" i="69"/>
  <c r="Y20" i="69"/>
  <c r="N20" i="69"/>
  <c r="Y18" i="69"/>
  <c r="N18" i="69"/>
  <c r="Y17" i="69"/>
  <c r="N17" i="69"/>
  <c r="Y16" i="69"/>
  <c r="N16" i="69"/>
  <c r="Y15" i="69"/>
  <c r="N15" i="69"/>
  <c r="Y14" i="69"/>
  <c r="N14" i="69"/>
  <c r="Y13" i="69"/>
  <c r="N13" i="69"/>
  <c r="Y12" i="69"/>
  <c r="N12" i="69"/>
  <c r="Y11" i="69"/>
  <c r="N11" i="69"/>
  <c r="Y10" i="69"/>
  <c r="N10" i="69"/>
  <c r="P54" i="68"/>
  <c r="O54" i="68"/>
  <c r="N54" i="68"/>
  <c r="M54" i="68"/>
  <c r="L54" i="68"/>
  <c r="K54" i="68"/>
  <c r="I54" i="68"/>
  <c r="H54" i="68"/>
  <c r="G54" i="68"/>
  <c r="F54" i="68"/>
  <c r="E54" i="68"/>
  <c r="D54" i="68"/>
  <c r="Q52" i="68"/>
  <c r="J52" i="68"/>
  <c r="Q51" i="68"/>
  <c r="J51" i="68"/>
  <c r="Q50" i="68"/>
  <c r="J50" i="68"/>
  <c r="Q49" i="68"/>
  <c r="J49" i="68"/>
  <c r="Q48" i="68"/>
  <c r="J48" i="68"/>
  <c r="Q47" i="68"/>
  <c r="J47" i="68"/>
  <c r="Q45" i="68"/>
  <c r="J45" i="68"/>
  <c r="Q44" i="68"/>
  <c r="J44" i="68"/>
  <c r="Q43" i="68"/>
  <c r="J43" i="68"/>
  <c r="Q42" i="68"/>
  <c r="J42" i="68"/>
  <c r="Q41" i="68"/>
  <c r="J41" i="68"/>
  <c r="Q40" i="68"/>
  <c r="J40" i="68"/>
  <c r="Q39" i="68"/>
  <c r="J39" i="68"/>
  <c r="Q38" i="68"/>
  <c r="J38" i="68"/>
  <c r="Q36" i="68"/>
  <c r="J36" i="68"/>
  <c r="Q35" i="68"/>
  <c r="J35" i="68"/>
  <c r="Q34" i="68"/>
  <c r="J34" i="68"/>
  <c r="Q33" i="68"/>
  <c r="J33" i="68"/>
  <c r="Q32" i="68"/>
  <c r="J32" i="68"/>
  <c r="Q30" i="68"/>
  <c r="J30" i="68"/>
  <c r="Q29" i="68"/>
  <c r="J29" i="68"/>
  <c r="Q28" i="68"/>
  <c r="J28" i="68"/>
  <c r="Q27" i="68"/>
  <c r="J27" i="68"/>
  <c r="Q26" i="68"/>
  <c r="J26" i="68"/>
  <c r="Q25" i="68"/>
  <c r="J25" i="68"/>
  <c r="Q23" i="68"/>
  <c r="J23" i="68"/>
  <c r="Q22" i="68"/>
  <c r="J22" i="68"/>
  <c r="Q21" i="68"/>
  <c r="J21" i="68"/>
  <c r="Q20" i="68"/>
  <c r="J20" i="68"/>
  <c r="Q18" i="68"/>
  <c r="J18" i="68"/>
  <c r="Q17" i="68"/>
  <c r="J17" i="68"/>
  <c r="Q16" i="68"/>
  <c r="J16" i="68"/>
  <c r="Q15" i="68"/>
  <c r="J15" i="68"/>
  <c r="Q14" i="68"/>
  <c r="J14" i="68"/>
  <c r="Q13" i="68"/>
  <c r="J13" i="68"/>
  <c r="Q12" i="68"/>
  <c r="J12" i="68"/>
  <c r="Q11" i="68"/>
  <c r="J11" i="68"/>
  <c r="Q10" i="68"/>
  <c r="J10" i="68"/>
  <c r="Y54" i="69" l="1"/>
  <c r="N54" i="69"/>
  <c r="Q54" i="68"/>
  <c r="J54" i="68"/>
  <c r="G39" i="67" l="1"/>
  <c r="F39" i="67"/>
  <c r="E39" i="67"/>
  <c r="D39" i="67"/>
  <c r="G37" i="67"/>
  <c r="F37" i="67"/>
  <c r="E37" i="67"/>
  <c r="D37" i="67"/>
  <c r="L35" i="66"/>
  <c r="K35" i="66"/>
  <c r="J35" i="66"/>
  <c r="I35" i="66"/>
  <c r="H35" i="66"/>
  <c r="G35" i="66"/>
  <c r="F35" i="66"/>
  <c r="C35" i="66"/>
  <c r="E34" i="66"/>
  <c r="D34" i="66"/>
  <c r="D33" i="66"/>
  <c r="D32" i="66"/>
  <c r="E31" i="66"/>
  <c r="D31" i="66"/>
  <c r="E30" i="66"/>
  <c r="D29" i="66"/>
  <c r="L28" i="66"/>
  <c r="K28" i="66"/>
  <c r="J28" i="66"/>
  <c r="I28" i="66"/>
  <c r="H28" i="66"/>
  <c r="G28" i="66"/>
  <c r="F28" i="66"/>
  <c r="E28" i="66"/>
  <c r="C28" i="66"/>
  <c r="L27" i="66"/>
  <c r="K27" i="66"/>
  <c r="J27" i="66"/>
  <c r="I27" i="66"/>
  <c r="H27" i="66"/>
  <c r="G27" i="66"/>
  <c r="F27" i="66"/>
  <c r="D27" i="66"/>
  <c r="C27" i="66"/>
  <c r="L26" i="66"/>
  <c r="L36" i="66" s="1"/>
  <c r="K26" i="66"/>
  <c r="K36" i="66" s="1"/>
  <c r="J26" i="66"/>
  <c r="J36" i="66" s="1"/>
  <c r="I26" i="66"/>
  <c r="I36" i="66" s="1"/>
  <c r="H26" i="66"/>
  <c r="H36" i="66" s="1"/>
  <c r="G26" i="66"/>
  <c r="G36" i="66" s="1"/>
  <c r="F26" i="66"/>
  <c r="E26" i="66"/>
  <c r="D26" i="66"/>
  <c r="C26" i="66"/>
  <c r="L21" i="66"/>
  <c r="K21" i="66"/>
  <c r="J21" i="66"/>
  <c r="I21" i="66"/>
  <c r="H21" i="66"/>
  <c r="G21" i="66"/>
  <c r="F21" i="66"/>
  <c r="E21" i="66"/>
  <c r="D21" i="66"/>
  <c r="C21" i="66"/>
  <c r="N2" i="66"/>
  <c r="C36" i="66" l="1"/>
  <c r="D36" i="66"/>
  <c r="E36" i="66"/>
  <c r="F36" i="66"/>
  <c r="D26" i="63"/>
  <c r="F26" i="63"/>
  <c r="G26" i="63"/>
  <c r="H26" i="63"/>
  <c r="I26" i="63"/>
  <c r="J26" i="63"/>
  <c r="K26" i="63"/>
  <c r="L26" i="63"/>
  <c r="M26" i="63"/>
  <c r="N26" i="63"/>
  <c r="H19" i="72" s="1"/>
  <c r="O26" i="63"/>
  <c r="T26" i="63"/>
  <c r="W26" i="63"/>
  <c r="Q26" i="62"/>
  <c r="U26" i="62" s="1"/>
  <c r="R26" i="62"/>
  <c r="Y26" i="62"/>
  <c r="Q26" i="61"/>
  <c r="R26" i="61" s="1"/>
  <c r="Y26" i="61"/>
  <c r="Q26" i="53"/>
  <c r="U26" i="53" s="1"/>
  <c r="Y26" i="53"/>
  <c r="Q26" i="63" l="1"/>
  <c r="R26" i="63" s="1"/>
  <c r="Y26" i="63"/>
  <c r="U26" i="61"/>
  <c r="R26" i="53"/>
  <c r="U26" i="63" l="1"/>
  <c r="AC2" i="53"/>
  <c r="J2" i="3" l="1"/>
  <c r="AC2" i="62" l="1"/>
  <c r="AC2" i="61"/>
  <c r="C59" i="63" l="1"/>
  <c r="C58" i="63"/>
  <c r="C57" i="63"/>
  <c r="C56" i="63"/>
  <c r="C55" i="63"/>
  <c r="C54" i="63"/>
  <c r="C52" i="63"/>
  <c r="C51" i="63"/>
  <c r="C50" i="63"/>
  <c r="C49" i="63"/>
  <c r="C48" i="63"/>
  <c r="C47" i="63"/>
  <c r="C46" i="63"/>
  <c r="C45" i="63"/>
  <c r="C43" i="63"/>
  <c r="C42" i="63"/>
  <c r="C41" i="63"/>
  <c r="C40" i="63"/>
  <c r="C39" i="63"/>
  <c r="C37" i="63"/>
  <c r="C36" i="63"/>
  <c r="C35" i="63"/>
  <c r="C34" i="63"/>
  <c r="C33" i="63"/>
  <c r="C32" i="63"/>
  <c r="C30" i="63"/>
  <c r="C29" i="63"/>
  <c r="C28" i="63"/>
  <c r="C27" i="63"/>
  <c r="C25" i="63"/>
  <c r="C24" i="63"/>
  <c r="C23" i="63"/>
  <c r="C22" i="63"/>
  <c r="C21" i="63"/>
  <c r="C20" i="63"/>
  <c r="C19" i="63"/>
  <c r="C18" i="63"/>
  <c r="C17" i="63"/>
  <c r="C59" i="62"/>
  <c r="C58" i="62"/>
  <c r="C57" i="62"/>
  <c r="C56" i="62"/>
  <c r="C55" i="62"/>
  <c r="C54" i="62"/>
  <c r="C52" i="62"/>
  <c r="C51" i="62"/>
  <c r="C50" i="62"/>
  <c r="C49" i="62"/>
  <c r="C48" i="62"/>
  <c r="C47" i="62"/>
  <c r="C46" i="62"/>
  <c r="C45" i="62"/>
  <c r="C43" i="62"/>
  <c r="C42" i="62"/>
  <c r="C41" i="62"/>
  <c r="C40" i="62"/>
  <c r="C39" i="62"/>
  <c r="C37" i="62"/>
  <c r="C36" i="62"/>
  <c r="C35" i="62"/>
  <c r="C34" i="62"/>
  <c r="C33" i="62"/>
  <c r="C32" i="62"/>
  <c r="C30" i="62"/>
  <c r="C29" i="62"/>
  <c r="C28" i="62"/>
  <c r="C27" i="62"/>
  <c r="C25" i="62"/>
  <c r="C24" i="62"/>
  <c r="C23" i="62"/>
  <c r="C22" i="62"/>
  <c r="C21" i="62"/>
  <c r="C20" i="62"/>
  <c r="C19" i="62"/>
  <c r="C18" i="62"/>
  <c r="C17" i="62"/>
  <c r="C59" i="61"/>
  <c r="C58" i="61"/>
  <c r="C57" i="61"/>
  <c r="C56" i="61"/>
  <c r="C55" i="61"/>
  <c r="C54" i="61"/>
  <c r="C52" i="61"/>
  <c r="C51" i="61"/>
  <c r="C50" i="61"/>
  <c r="C49" i="61"/>
  <c r="C48" i="61"/>
  <c r="C47" i="61"/>
  <c r="C46" i="61"/>
  <c r="C45" i="61"/>
  <c r="C43" i="61"/>
  <c r="C42" i="61"/>
  <c r="C41" i="61"/>
  <c r="C40" i="61"/>
  <c r="C39" i="61"/>
  <c r="C37" i="61"/>
  <c r="C36" i="61"/>
  <c r="C35" i="61"/>
  <c r="C34" i="61"/>
  <c r="C33" i="61"/>
  <c r="C32" i="61"/>
  <c r="C30" i="61"/>
  <c r="C29" i="61"/>
  <c r="C28" i="61"/>
  <c r="C27" i="61"/>
  <c r="C25" i="61"/>
  <c r="C24" i="61"/>
  <c r="C23" i="61"/>
  <c r="C22" i="61"/>
  <c r="C21" i="61"/>
  <c r="C20" i="61"/>
  <c r="C19" i="61"/>
  <c r="C18" i="61"/>
  <c r="C17" i="61"/>
  <c r="T30" i="63"/>
  <c r="O30" i="63"/>
  <c r="N30" i="63"/>
  <c r="H23" i="72" s="1"/>
  <c r="M30" i="63"/>
  <c r="L30" i="63"/>
  <c r="K30" i="63"/>
  <c r="J30" i="63"/>
  <c r="I30" i="63"/>
  <c r="H30" i="63"/>
  <c r="G30" i="63"/>
  <c r="F30" i="63"/>
  <c r="D30" i="63"/>
  <c r="C25" i="67" l="1"/>
  <c r="C26" i="72"/>
  <c r="G26" i="72" s="1"/>
  <c r="C27" i="70"/>
  <c r="C27" i="71"/>
  <c r="C29" i="73"/>
  <c r="C26" i="68"/>
  <c r="C26" i="69" s="1"/>
  <c r="C27" i="67"/>
  <c r="C28" i="72"/>
  <c r="G28" i="72" s="1"/>
  <c r="C29" i="71"/>
  <c r="C29" i="70"/>
  <c r="C31" i="73"/>
  <c r="C28" i="68"/>
  <c r="C28" i="69" s="1"/>
  <c r="C10" i="67"/>
  <c r="C11" i="72"/>
  <c r="G11" i="72" s="1"/>
  <c r="C12" i="71"/>
  <c r="C14" i="73"/>
  <c r="C11" i="68"/>
  <c r="C11" i="69" s="1"/>
  <c r="C12" i="70"/>
  <c r="C19" i="67"/>
  <c r="C20" i="72"/>
  <c r="G20" i="72" s="1"/>
  <c r="C21" i="71"/>
  <c r="C23" i="73"/>
  <c r="C20" i="68"/>
  <c r="C20" i="69" s="1"/>
  <c r="C21" i="70"/>
  <c r="C28" i="67"/>
  <c r="C29" i="72"/>
  <c r="G29" i="72" s="1"/>
  <c r="C30" i="71"/>
  <c r="C32" i="73"/>
  <c r="C29" i="68"/>
  <c r="C29" i="69" s="1"/>
  <c r="C30" i="70"/>
  <c r="C40" i="70"/>
  <c r="C40" i="71"/>
  <c r="C42" i="73"/>
  <c r="C39" i="68"/>
  <c r="C39" i="69" s="1"/>
  <c r="C49" i="70"/>
  <c r="C49" i="71"/>
  <c r="C51" i="73"/>
  <c r="C48" i="68"/>
  <c r="C48" i="69" s="1"/>
  <c r="C47" i="73"/>
  <c r="C44" i="68"/>
  <c r="C44" i="69" s="1"/>
  <c r="C45" i="70"/>
  <c r="C45" i="71"/>
  <c r="C16" i="67"/>
  <c r="C17" i="72"/>
  <c r="G17" i="72" s="1"/>
  <c r="C18" i="70"/>
  <c r="C18" i="71"/>
  <c r="C20" i="73"/>
  <c r="C17" i="68"/>
  <c r="C17" i="69" s="1"/>
  <c r="C46" i="70"/>
  <c r="C46" i="71"/>
  <c r="C48" i="73"/>
  <c r="C45" i="68"/>
  <c r="C45" i="69" s="1"/>
  <c r="C11" i="67"/>
  <c r="C12" i="72"/>
  <c r="G12" i="72" s="1"/>
  <c r="C13" i="71"/>
  <c r="C15" i="73"/>
  <c r="C12" i="68"/>
  <c r="C12" i="69" s="1"/>
  <c r="C13" i="70"/>
  <c r="C20" i="67"/>
  <c r="C21" i="72"/>
  <c r="G21" i="72" s="1"/>
  <c r="C22" i="71"/>
  <c r="C24" i="73"/>
  <c r="C21" i="68"/>
  <c r="C21" i="69" s="1"/>
  <c r="C22" i="70"/>
  <c r="C29" i="67"/>
  <c r="C30" i="72"/>
  <c r="G30" i="72" s="1"/>
  <c r="C31" i="71"/>
  <c r="C33" i="73"/>
  <c r="C30" i="68"/>
  <c r="C30" i="69" s="1"/>
  <c r="C31" i="70"/>
  <c r="C41" i="71"/>
  <c r="C43" i="73"/>
  <c r="C40" i="68"/>
  <c r="C40" i="69" s="1"/>
  <c r="C41" i="70"/>
  <c r="C50" i="70"/>
  <c r="C50" i="71"/>
  <c r="C52" i="73"/>
  <c r="C49" i="68"/>
  <c r="C49" i="69" s="1"/>
  <c r="C17" i="67"/>
  <c r="C18" i="72"/>
  <c r="G18" i="72" s="1"/>
  <c r="C19" i="70"/>
  <c r="C19" i="71"/>
  <c r="C21" i="73"/>
  <c r="C18" i="68"/>
  <c r="C18" i="69" s="1"/>
  <c r="C48" i="70"/>
  <c r="C48" i="71"/>
  <c r="C50" i="73"/>
  <c r="C47" i="68"/>
  <c r="C47" i="69" s="1"/>
  <c r="C12" i="67"/>
  <c r="C13" i="72"/>
  <c r="G13" i="72" s="1"/>
  <c r="C14" i="71"/>
  <c r="C16" i="73"/>
  <c r="C13" i="68"/>
  <c r="C13" i="69" s="1"/>
  <c r="C14" i="70"/>
  <c r="C21" i="67"/>
  <c r="C22" i="72"/>
  <c r="G22" i="72" s="1"/>
  <c r="C25" i="73"/>
  <c r="C22" i="68"/>
  <c r="C22" i="69" s="1"/>
  <c r="C23" i="71"/>
  <c r="C23" i="70"/>
  <c r="C31" i="67"/>
  <c r="C32" i="72"/>
  <c r="G32" i="72" s="1"/>
  <c r="C35" i="73"/>
  <c r="C32" i="68"/>
  <c r="C32" i="69" s="1"/>
  <c r="C33" i="70"/>
  <c r="C33" i="71"/>
  <c r="C42" i="71"/>
  <c r="C44" i="73"/>
  <c r="C41" i="68"/>
  <c r="C41" i="69" s="1"/>
  <c r="C42" i="70"/>
  <c r="C51" i="71"/>
  <c r="C51" i="70"/>
  <c r="C53" i="73"/>
  <c r="C50" i="68"/>
  <c r="C50" i="69" s="1"/>
  <c r="C35" i="67"/>
  <c r="C36" i="72"/>
  <c r="G36" i="72" s="1"/>
  <c r="C37" i="70"/>
  <c r="C37" i="71"/>
  <c r="C39" i="73"/>
  <c r="C36" i="68"/>
  <c r="C36" i="69" s="1"/>
  <c r="C39" i="70"/>
  <c r="C39" i="71"/>
  <c r="C41" i="73"/>
  <c r="C38" i="68"/>
  <c r="C38" i="69" s="1"/>
  <c r="C13" i="67"/>
  <c r="C14" i="72"/>
  <c r="G14" i="72" s="1"/>
  <c r="C17" i="73"/>
  <c r="C14" i="68"/>
  <c r="C14" i="69" s="1"/>
  <c r="C15" i="70"/>
  <c r="C15" i="71"/>
  <c r="C22" i="67"/>
  <c r="C23" i="72"/>
  <c r="G23" i="72" s="1"/>
  <c r="C26" i="73"/>
  <c r="C23" i="68"/>
  <c r="C23" i="69" s="1"/>
  <c r="C24" i="71"/>
  <c r="C24" i="70"/>
  <c r="C32" i="67"/>
  <c r="C33" i="72"/>
  <c r="G33" i="72" s="1"/>
  <c r="C34" i="70"/>
  <c r="C36" i="73"/>
  <c r="C33" i="68"/>
  <c r="C33" i="69" s="1"/>
  <c r="C34" i="71"/>
  <c r="C43" i="71"/>
  <c r="C45" i="73"/>
  <c r="C42" i="68"/>
  <c r="C42" i="69" s="1"/>
  <c r="C43" i="70"/>
  <c r="C52" i="71"/>
  <c r="C54" i="73"/>
  <c r="C51" i="68"/>
  <c r="C51" i="69" s="1"/>
  <c r="C52" i="70"/>
  <c r="C15" i="67"/>
  <c r="C16" i="72"/>
  <c r="G16" i="72" s="1"/>
  <c r="C17" i="70"/>
  <c r="C17" i="71"/>
  <c r="C19" i="73"/>
  <c r="C16" i="68"/>
  <c r="C16" i="69" s="1"/>
  <c r="C26" i="67"/>
  <c r="C27" i="72"/>
  <c r="G27" i="72" s="1"/>
  <c r="C28" i="70"/>
  <c r="C28" i="71"/>
  <c r="C30" i="73"/>
  <c r="C27" i="68"/>
  <c r="C27" i="69" s="1"/>
  <c r="C9" i="67"/>
  <c r="C10" i="72"/>
  <c r="G10" i="72" s="1"/>
  <c r="C11" i="70"/>
  <c r="C11" i="71"/>
  <c r="C13" i="73"/>
  <c r="C10" i="68"/>
  <c r="C10" i="69" s="1"/>
  <c r="C14" i="67"/>
  <c r="C15" i="72"/>
  <c r="G15" i="72" s="1"/>
  <c r="C16" i="71"/>
  <c r="C15" i="68"/>
  <c r="C15" i="69" s="1"/>
  <c r="C16" i="70"/>
  <c r="C18" i="73"/>
  <c r="C24" i="67"/>
  <c r="C25" i="72"/>
  <c r="G25" i="72" s="1"/>
  <c r="C26" i="70"/>
  <c r="C26" i="71"/>
  <c r="C28" i="73"/>
  <c r="C25" i="68"/>
  <c r="C25" i="69" s="1"/>
  <c r="C46" i="73"/>
  <c r="C43" i="68"/>
  <c r="C43" i="69" s="1"/>
  <c r="C44" i="71"/>
  <c r="C44" i="70"/>
  <c r="C55" i="73"/>
  <c r="C52" i="68"/>
  <c r="C52" i="69" s="1"/>
  <c r="C53" i="71"/>
  <c r="C53" i="70"/>
  <c r="C33" i="67"/>
  <c r="C34" i="72"/>
  <c r="G34" i="72" s="1"/>
  <c r="C35" i="70"/>
  <c r="C37" i="73"/>
  <c r="C34" i="68"/>
  <c r="C34" i="69" s="1"/>
  <c r="C35" i="71"/>
  <c r="C34" i="67"/>
  <c r="C35" i="72"/>
  <c r="G35" i="72" s="1"/>
  <c r="C38" i="73"/>
  <c r="C36" i="70"/>
  <c r="C35" i="68"/>
  <c r="C35" i="69" s="1"/>
  <c r="C36" i="71"/>
  <c r="D73" i="63"/>
  <c r="D72" i="63"/>
  <c r="D70" i="63"/>
  <c r="D69" i="63"/>
  <c r="W59" i="63" l="1"/>
  <c r="W58" i="63"/>
  <c r="W57" i="63"/>
  <c r="W56" i="63"/>
  <c r="W55" i="63"/>
  <c r="W54" i="63"/>
  <c r="W52" i="63"/>
  <c r="W51" i="63"/>
  <c r="W50" i="63"/>
  <c r="W49" i="63"/>
  <c r="W48" i="63"/>
  <c r="W47" i="63"/>
  <c r="W46" i="63"/>
  <c r="W45" i="63"/>
  <c r="W43" i="63"/>
  <c r="I32" i="76" s="1"/>
  <c r="W42" i="63"/>
  <c r="I27" i="76" s="1"/>
  <c r="W41" i="63"/>
  <c r="I24" i="76" s="1"/>
  <c r="W40" i="63"/>
  <c r="W39" i="63"/>
  <c r="W37" i="63"/>
  <c r="W36" i="63"/>
  <c r="W35" i="63"/>
  <c r="W34" i="63"/>
  <c r="W33" i="63"/>
  <c r="W32" i="63"/>
  <c r="W30" i="63"/>
  <c r="Y30" i="63" s="1"/>
  <c r="W29" i="63"/>
  <c r="W28" i="63"/>
  <c r="W27" i="63"/>
  <c r="W25" i="63"/>
  <c r="W24" i="63"/>
  <c r="W23" i="63"/>
  <c r="W22" i="63"/>
  <c r="W21" i="63"/>
  <c r="W20" i="63"/>
  <c r="W19" i="63"/>
  <c r="W18" i="63"/>
  <c r="W17" i="63"/>
  <c r="T59" i="63"/>
  <c r="T58" i="63"/>
  <c r="T57" i="63"/>
  <c r="T56" i="63"/>
  <c r="T55" i="63"/>
  <c r="T54" i="63"/>
  <c r="T52" i="63"/>
  <c r="T51" i="63"/>
  <c r="T50" i="63"/>
  <c r="T49" i="63"/>
  <c r="T48" i="63"/>
  <c r="T47" i="63"/>
  <c r="T46" i="63"/>
  <c r="T45" i="63"/>
  <c r="T43" i="63"/>
  <c r="T42" i="63"/>
  <c r="T41" i="63"/>
  <c r="T40" i="63"/>
  <c r="T39" i="63"/>
  <c r="T37" i="63"/>
  <c r="T36" i="63"/>
  <c r="T35" i="63"/>
  <c r="T34" i="63"/>
  <c r="T33" i="63"/>
  <c r="T32" i="63"/>
  <c r="T29" i="63"/>
  <c r="T28" i="63"/>
  <c r="T27" i="63"/>
  <c r="T25" i="63"/>
  <c r="T24" i="63"/>
  <c r="T23" i="63"/>
  <c r="T22" i="63"/>
  <c r="T21" i="63"/>
  <c r="T20" i="63"/>
  <c r="T19" i="63"/>
  <c r="T18" i="63"/>
  <c r="T17" i="63"/>
  <c r="O59" i="63"/>
  <c r="N59" i="63"/>
  <c r="M59" i="63"/>
  <c r="L59" i="63"/>
  <c r="K59" i="63"/>
  <c r="J59" i="63"/>
  <c r="I59" i="63"/>
  <c r="H59" i="63"/>
  <c r="G59" i="63"/>
  <c r="F59" i="63"/>
  <c r="D59" i="63"/>
  <c r="O58" i="63"/>
  <c r="N58" i="63"/>
  <c r="M58" i="63"/>
  <c r="L58" i="63"/>
  <c r="K58" i="63"/>
  <c r="J58" i="63"/>
  <c r="I58" i="63"/>
  <c r="H58" i="63"/>
  <c r="G58" i="63"/>
  <c r="F58" i="63"/>
  <c r="D58" i="63"/>
  <c r="O57" i="63"/>
  <c r="N57" i="63"/>
  <c r="M57" i="63"/>
  <c r="L57" i="63"/>
  <c r="K57" i="63"/>
  <c r="J57" i="63"/>
  <c r="I57" i="63"/>
  <c r="H57" i="63"/>
  <c r="G57" i="63"/>
  <c r="F57" i="63"/>
  <c r="D57" i="63"/>
  <c r="O56" i="63"/>
  <c r="N56" i="63"/>
  <c r="M56" i="63"/>
  <c r="L56" i="63"/>
  <c r="K56" i="63"/>
  <c r="J56" i="63"/>
  <c r="I56" i="63"/>
  <c r="H56" i="63"/>
  <c r="G56" i="63"/>
  <c r="F56" i="63"/>
  <c r="D56" i="63"/>
  <c r="O55" i="63"/>
  <c r="N55" i="63"/>
  <c r="M55" i="63"/>
  <c r="L55" i="63"/>
  <c r="K55" i="63"/>
  <c r="J55" i="63"/>
  <c r="I55" i="63"/>
  <c r="H55" i="63"/>
  <c r="G55" i="63"/>
  <c r="F55" i="63"/>
  <c r="D55" i="63"/>
  <c r="O54" i="63"/>
  <c r="N54" i="63"/>
  <c r="M54" i="63"/>
  <c r="L54" i="63"/>
  <c r="K54" i="63"/>
  <c r="J54" i="63"/>
  <c r="I54" i="63"/>
  <c r="H54" i="63"/>
  <c r="G54" i="63"/>
  <c r="F54" i="63"/>
  <c r="D54" i="63"/>
  <c r="O52" i="63"/>
  <c r="N52" i="63"/>
  <c r="H45" i="72" s="1"/>
  <c r="M52" i="63"/>
  <c r="L52" i="63"/>
  <c r="K52" i="63"/>
  <c r="J52" i="63"/>
  <c r="I52" i="63"/>
  <c r="H52" i="63"/>
  <c r="G52" i="63"/>
  <c r="F52" i="63"/>
  <c r="D52" i="63"/>
  <c r="O51" i="63"/>
  <c r="N51" i="63"/>
  <c r="H44" i="72" s="1"/>
  <c r="M51" i="63"/>
  <c r="L51" i="63"/>
  <c r="K51" i="63"/>
  <c r="J51" i="63"/>
  <c r="I51" i="63"/>
  <c r="H51" i="63"/>
  <c r="G51" i="63"/>
  <c r="F51" i="63"/>
  <c r="D51" i="63"/>
  <c r="O50" i="63"/>
  <c r="N50" i="63"/>
  <c r="H43" i="72" s="1"/>
  <c r="M50" i="63"/>
  <c r="L50" i="63"/>
  <c r="K50" i="63"/>
  <c r="J50" i="63"/>
  <c r="I50" i="63"/>
  <c r="H50" i="63"/>
  <c r="G50" i="63"/>
  <c r="F50" i="63"/>
  <c r="D50" i="63"/>
  <c r="O49" i="63"/>
  <c r="N49" i="63"/>
  <c r="H42" i="72" s="1"/>
  <c r="M49" i="63"/>
  <c r="L49" i="63"/>
  <c r="K49" i="63"/>
  <c r="J49" i="63"/>
  <c r="I49" i="63"/>
  <c r="H49" i="63"/>
  <c r="G49" i="63"/>
  <c r="F49" i="63"/>
  <c r="D49" i="63"/>
  <c r="O48" i="63"/>
  <c r="N48" i="63"/>
  <c r="H41" i="72" s="1"/>
  <c r="M48" i="63"/>
  <c r="L48" i="63"/>
  <c r="K48" i="63"/>
  <c r="J48" i="63"/>
  <c r="I48" i="63"/>
  <c r="H48" i="63"/>
  <c r="G48" i="63"/>
  <c r="F48" i="63"/>
  <c r="D48" i="63"/>
  <c r="O47" i="63"/>
  <c r="N47" i="63"/>
  <c r="H40" i="72" s="1"/>
  <c r="M47" i="63"/>
  <c r="L47" i="63"/>
  <c r="K47" i="63"/>
  <c r="J47" i="63"/>
  <c r="I47" i="63"/>
  <c r="H47" i="63"/>
  <c r="G47" i="63"/>
  <c r="F47" i="63"/>
  <c r="D47" i="63"/>
  <c r="O46" i="63"/>
  <c r="N46" i="63"/>
  <c r="H39" i="72" s="1"/>
  <c r="M46" i="63"/>
  <c r="L46" i="63"/>
  <c r="K46" i="63"/>
  <c r="J46" i="63"/>
  <c r="I46" i="63"/>
  <c r="H46" i="63"/>
  <c r="G46" i="63"/>
  <c r="F46" i="63"/>
  <c r="D46" i="63"/>
  <c r="O45" i="63"/>
  <c r="N45" i="63"/>
  <c r="H38" i="72" s="1"/>
  <c r="M45" i="63"/>
  <c r="L45" i="63"/>
  <c r="K45" i="63"/>
  <c r="J45" i="63"/>
  <c r="I45" i="63"/>
  <c r="H45" i="63"/>
  <c r="G45" i="63"/>
  <c r="F45" i="63"/>
  <c r="D45" i="63"/>
  <c r="O43" i="63"/>
  <c r="N43" i="63"/>
  <c r="H36" i="72" s="1"/>
  <c r="M43" i="63"/>
  <c r="L43" i="63"/>
  <c r="K43" i="63"/>
  <c r="J43" i="63"/>
  <c r="I43" i="63"/>
  <c r="H43" i="63"/>
  <c r="G43" i="63"/>
  <c r="F43" i="63"/>
  <c r="D43" i="63"/>
  <c r="H32" i="76" s="1"/>
  <c r="O42" i="63"/>
  <c r="N42" i="63"/>
  <c r="H35" i="72" s="1"/>
  <c r="M42" i="63"/>
  <c r="L42" i="63"/>
  <c r="K42" i="63"/>
  <c r="J42" i="63"/>
  <c r="I42" i="63"/>
  <c r="H42" i="63"/>
  <c r="G42" i="63"/>
  <c r="F42" i="63"/>
  <c r="D42" i="63"/>
  <c r="H27" i="76" s="1"/>
  <c r="O41" i="63"/>
  <c r="N41" i="63"/>
  <c r="H34" i="72" s="1"/>
  <c r="M41" i="63"/>
  <c r="L41" i="63"/>
  <c r="K41" i="63"/>
  <c r="J41" i="63"/>
  <c r="I41" i="63"/>
  <c r="H41" i="63"/>
  <c r="G41" i="63"/>
  <c r="F41" i="63"/>
  <c r="D41" i="63"/>
  <c r="H24" i="76" s="1"/>
  <c r="O40" i="63"/>
  <c r="N40" i="63"/>
  <c r="H33" i="72" s="1"/>
  <c r="M40" i="63"/>
  <c r="L40" i="63"/>
  <c r="K40" i="63"/>
  <c r="J40" i="63"/>
  <c r="I40" i="63"/>
  <c r="H40" i="63"/>
  <c r="G40" i="63"/>
  <c r="F40" i="63"/>
  <c r="D40" i="63"/>
  <c r="O39" i="63"/>
  <c r="N39" i="63"/>
  <c r="H32" i="72" s="1"/>
  <c r="M39" i="63"/>
  <c r="L39" i="63"/>
  <c r="K39" i="63"/>
  <c r="J39" i="63"/>
  <c r="I39" i="63"/>
  <c r="H39" i="63"/>
  <c r="G39" i="63"/>
  <c r="F39" i="63"/>
  <c r="D39" i="63"/>
  <c r="O37" i="63"/>
  <c r="N37" i="63"/>
  <c r="H30" i="72" s="1"/>
  <c r="M37" i="63"/>
  <c r="L37" i="63"/>
  <c r="K37" i="63"/>
  <c r="J37" i="63"/>
  <c r="I37" i="63"/>
  <c r="H37" i="63"/>
  <c r="G37" i="63"/>
  <c r="F37" i="63"/>
  <c r="D37" i="63"/>
  <c r="O36" i="63"/>
  <c r="N36" i="63"/>
  <c r="H29" i="72" s="1"/>
  <c r="M36" i="63"/>
  <c r="L36" i="63"/>
  <c r="K36" i="63"/>
  <c r="J36" i="63"/>
  <c r="I36" i="63"/>
  <c r="H36" i="63"/>
  <c r="G36" i="63"/>
  <c r="F36" i="63"/>
  <c r="D36" i="63"/>
  <c r="O35" i="63"/>
  <c r="N35" i="63"/>
  <c r="H28" i="72" s="1"/>
  <c r="M35" i="63"/>
  <c r="L35" i="63"/>
  <c r="K35" i="63"/>
  <c r="J35" i="63"/>
  <c r="I35" i="63"/>
  <c r="H35" i="63"/>
  <c r="G35" i="63"/>
  <c r="F35" i="63"/>
  <c r="D35" i="63"/>
  <c r="O34" i="63"/>
  <c r="N34" i="63"/>
  <c r="H27" i="72" s="1"/>
  <c r="M34" i="63"/>
  <c r="L34" i="63"/>
  <c r="K34" i="63"/>
  <c r="J34" i="63"/>
  <c r="I34" i="63"/>
  <c r="H34" i="63"/>
  <c r="G34" i="63"/>
  <c r="F34" i="63"/>
  <c r="D34" i="63"/>
  <c r="O33" i="63"/>
  <c r="N33" i="63"/>
  <c r="H26" i="72" s="1"/>
  <c r="M33" i="63"/>
  <c r="L33" i="63"/>
  <c r="K33" i="63"/>
  <c r="J33" i="63"/>
  <c r="I33" i="63"/>
  <c r="H33" i="63"/>
  <c r="G33" i="63"/>
  <c r="F33" i="63"/>
  <c r="D33" i="63"/>
  <c r="O32" i="63"/>
  <c r="N32" i="63"/>
  <c r="H25" i="72" s="1"/>
  <c r="M32" i="63"/>
  <c r="L32" i="63"/>
  <c r="K32" i="63"/>
  <c r="J32" i="63"/>
  <c r="I32" i="63"/>
  <c r="H32" i="63"/>
  <c r="G32" i="63"/>
  <c r="F32" i="63"/>
  <c r="D32" i="63"/>
  <c r="O29" i="63"/>
  <c r="N29" i="63"/>
  <c r="H22" i="72" s="1"/>
  <c r="M29" i="63"/>
  <c r="L29" i="63"/>
  <c r="K29" i="63"/>
  <c r="J29" i="63"/>
  <c r="I29" i="63"/>
  <c r="H29" i="63"/>
  <c r="G29" i="63"/>
  <c r="F29" i="63"/>
  <c r="D29" i="63"/>
  <c r="O28" i="63"/>
  <c r="N28" i="63"/>
  <c r="H21" i="72" s="1"/>
  <c r="M28" i="63"/>
  <c r="L28" i="63"/>
  <c r="K28" i="63"/>
  <c r="J28" i="63"/>
  <c r="I28" i="63"/>
  <c r="H28" i="63"/>
  <c r="G28" i="63"/>
  <c r="F28" i="63"/>
  <c r="D28" i="63"/>
  <c r="O27" i="63"/>
  <c r="N27" i="63"/>
  <c r="H20" i="72" s="1"/>
  <c r="M27" i="63"/>
  <c r="L27" i="63"/>
  <c r="K27" i="63"/>
  <c r="J27" i="63"/>
  <c r="I27" i="63"/>
  <c r="H27" i="63"/>
  <c r="G27" i="63"/>
  <c r="F27" i="63"/>
  <c r="D27" i="63"/>
  <c r="O25" i="63"/>
  <c r="N25" i="63"/>
  <c r="H18" i="72" s="1"/>
  <c r="M25" i="63"/>
  <c r="L25" i="63"/>
  <c r="K25" i="63"/>
  <c r="J25" i="63"/>
  <c r="I25" i="63"/>
  <c r="H25" i="63"/>
  <c r="G25" i="63"/>
  <c r="F25" i="63"/>
  <c r="D25" i="63"/>
  <c r="O24" i="63"/>
  <c r="N24" i="63"/>
  <c r="H17" i="72" s="1"/>
  <c r="M24" i="63"/>
  <c r="L24" i="63"/>
  <c r="K24" i="63"/>
  <c r="J24" i="63"/>
  <c r="I24" i="63"/>
  <c r="H24" i="63"/>
  <c r="G24" i="63"/>
  <c r="F24" i="63"/>
  <c r="D24" i="63"/>
  <c r="O23" i="63"/>
  <c r="N23" i="63"/>
  <c r="H16" i="72" s="1"/>
  <c r="M23" i="63"/>
  <c r="L23" i="63"/>
  <c r="K23" i="63"/>
  <c r="J23" i="63"/>
  <c r="I23" i="63"/>
  <c r="H23" i="63"/>
  <c r="G23" i="63"/>
  <c r="F23" i="63"/>
  <c r="D23" i="63"/>
  <c r="O22" i="63"/>
  <c r="N22" i="63"/>
  <c r="H15" i="72" s="1"/>
  <c r="M22" i="63"/>
  <c r="L22" i="63"/>
  <c r="K22" i="63"/>
  <c r="J22" i="63"/>
  <c r="I22" i="63"/>
  <c r="H22" i="63"/>
  <c r="G22" i="63"/>
  <c r="F22" i="63"/>
  <c r="D22" i="63"/>
  <c r="O21" i="63"/>
  <c r="N21" i="63"/>
  <c r="H14" i="72" s="1"/>
  <c r="M21" i="63"/>
  <c r="L21" i="63"/>
  <c r="K21" i="63"/>
  <c r="J21" i="63"/>
  <c r="I21" i="63"/>
  <c r="H21" i="63"/>
  <c r="G21" i="63"/>
  <c r="F21" i="63"/>
  <c r="D21" i="63"/>
  <c r="O20" i="63"/>
  <c r="N20" i="63"/>
  <c r="H13" i="72" s="1"/>
  <c r="M20" i="63"/>
  <c r="L20" i="63"/>
  <c r="K20" i="63"/>
  <c r="J20" i="63"/>
  <c r="I20" i="63"/>
  <c r="H20" i="63"/>
  <c r="G20" i="63"/>
  <c r="F20" i="63"/>
  <c r="D20" i="63"/>
  <c r="O19" i="63"/>
  <c r="N19" i="63"/>
  <c r="H12" i="72" s="1"/>
  <c r="M19" i="63"/>
  <c r="L19" i="63"/>
  <c r="K19" i="63"/>
  <c r="J19" i="63"/>
  <c r="I19" i="63"/>
  <c r="H19" i="63"/>
  <c r="G19" i="63"/>
  <c r="F19" i="63"/>
  <c r="D19" i="63"/>
  <c r="O18" i="63"/>
  <c r="N18" i="63"/>
  <c r="H11" i="72" s="1"/>
  <c r="M18" i="63"/>
  <c r="L18" i="63"/>
  <c r="K18" i="63"/>
  <c r="J18" i="63"/>
  <c r="I18" i="63"/>
  <c r="H18" i="63"/>
  <c r="G18" i="63"/>
  <c r="F18" i="63"/>
  <c r="D18" i="63"/>
  <c r="O17" i="63"/>
  <c r="N17" i="63"/>
  <c r="H10" i="72" s="1"/>
  <c r="M17" i="63"/>
  <c r="L17" i="63"/>
  <c r="K17" i="63"/>
  <c r="J17" i="63"/>
  <c r="I17" i="63"/>
  <c r="H17" i="63"/>
  <c r="G17" i="63"/>
  <c r="F17" i="63"/>
  <c r="D17" i="63"/>
  <c r="D7" i="63"/>
  <c r="D8" i="62"/>
  <c r="D8" i="61"/>
  <c r="G72" i="62"/>
  <c r="G69" i="62"/>
  <c r="D67" i="62"/>
  <c r="D75" i="62" s="1"/>
  <c r="AA61" i="62" s="1"/>
  <c r="AA26" i="62" s="1"/>
  <c r="W61" i="62"/>
  <c r="T61" i="62"/>
  <c r="O61" i="62"/>
  <c r="N61" i="62"/>
  <c r="M61" i="62"/>
  <c r="L61" i="62"/>
  <c r="K61" i="62"/>
  <c r="J61" i="62"/>
  <c r="I61" i="62"/>
  <c r="H61" i="62"/>
  <c r="G61" i="62"/>
  <c r="F61" i="62"/>
  <c r="D61" i="62"/>
  <c r="Y59" i="62"/>
  <c r="Q59" i="62"/>
  <c r="U59" i="62" s="1"/>
  <c r="Y58" i="62"/>
  <c r="Q58" i="62"/>
  <c r="U58" i="62" s="1"/>
  <c r="Y57" i="62"/>
  <c r="Q57" i="62"/>
  <c r="U57" i="62" s="1"/>
  <c r="Y56" i="62"/>
  <c r="Q56" i="62"/>
  <c r="Y55" i="62"/>
  <c r="Q55" i="62"/>
  <c r="U55" i="62" s="1"/>
  <c r="Y54" i="62"/>
  <c r="Q54" i="62"/>
  <c r="U54" i="62" s="1"/>
  <c r="Y52" i="62"/>
  <c r="Q52" i="62"/>
  <c r="U52" i="62" s="1"/>
  <c r="Y51" i="62"/>
  <c r="Q51" i="62"/>
  <c r="Y50" i="62"/>
  <c r="R50" i="62"/>
  <c r="Q50" i="62"/>
  <c r="U50" i="62" s="1"/>
  <c r="Y49" i="62"/>
  <c r="Q49" i="62"/>
  <c r="U49" i="62" s="1"/>
  <c r="Y48" i="62"/>
  <c r="Q48" i="62"/>
  <c r="U48" i="62" s="1"/>
  <c r="Y47" i="62"/>
  <c r="Q47" i="62"/>
  <c r="Y46" i="62"/>
  <c r="Q46" i="62"/>
  <c r="U46" i="62" s="1"/>
  <c r="Y45" i="62"/>
  <c r="Q45" i="62"/>
  <c r="U45" i="62" s="1"/>
  <c r="Y43" i="62"/>
  <c r="Q43" i="62"/>
  <c r="U43" i="62" s="1"/>
  <c r="Y42" i="62"/>
  <c r="Q42" i="62"/>
  <c r="U42" i="62" s="1"/>
  <c r="Y41" i="62"/>
  <c r="Q41" i="62"/>
  <c r="U41" i="62" s="1"/>
  <c r="Y40" i="62"/>
  <c r="Q40" i="62"/>
  <c r="U40" i="62" s="1"/>
  <c r="Y39" i="62"/>
  <c r="Q39" i="62"/>
  <c r="Y37" i="62"/>
  <c r="Q37" i="62"/>
  <c r="U37" i="62" s="1"/>
  <c r="Y36" i="62"/>
  <c r="Q36" i="62"/>
  <c r="U36" i="62" s="1"/>
  <c r="Y35" i="62"/>
  <c r="Q35" i="62"/>
  <c r="U35" i="62" s="1"/>
  <c r="Y34" i="62"/>
  <c r="Q34" i="62"/>
  <c r="Y33" i="62"/>
  <c r="Q33" i="62"/>
  <c r="Y32" i="62"/>
  <c r="Q32" i="62"/>
  <c r="U32" i="62" s="1"/>
  <c r="Y30" i="62"/>
  <c r="Q30" i="62"/>
  <c r="Y29" i="62"/>
  <c r="Q29" i="62"/>
  <c r="U29" i="62" s="1"/>
  <c r="Y28" i="62"/>
  <c r="Q28" i="62"/>
  <c r="U28" i="62" s="1"/>
  <c r="Y27" i="62"/>
  <c r="Q27" i="62"/>
  <c r="U27" i="62" s="1"/>
  <c r="Y25" i="62"/>
  <c r="Q25" i="62"/>
  <c r="Y24" i="62"/>
  <c r="Q24" i="62"/>
  <c r="U24" i="62" s="1"/>
  <c r="Y23" i="62"/>
  <c r="Q23" i="62"/>
  <c r="U23" i="62" s="1"/>
  <c r="Y22" i="62"/>
  <c r="Q22" i="62"/>
  <c r="U22" i="62" s="1"/>
  <c r="Y21" i="62"/>
  <c r="Q21" i="62"/>
  <c r="Y20" i="62"/>
  <c r="Q20" i="62"/>
  <c r="Y19" i="62"/>
  <c r="Q19" i="62"/>
  <c r="U19" i="62" s="1"/>
  <c r="Y18" i="62"/>
  <c r="Q18" i="62"/>
  <c r="U18" i="62" s="1"/>
  <c r="Y17" i="62"/>
  <c r="Q17" i="62"/>
  <c r="D7" i="62"/>
  <c r="G72" i="61"/>
  <c r="G69" i="61"/>
  <c r="W61" i="61"/>
  <c r="D67" i="61" s="1"/>
  <c r="D75" i="61" s="1"/>
  <c r="AA61" i="61" s="1"/>
  <c r="AA26" i="61" s="1"/>
  <c r="T61" i="61"/>
  <c r="O61" i="61"/>
  <c r="N61" i="61"/>
  <c r="M61" i="61"/>
  <c r="L61" i="61"/>
  <c r="K61" i="61"/>
  <c r="J61" i="61"/>
  <c r="I61" i="61"/>
  <c r="H61" i="61"/>
  <c r="G61" i="61"/>
  <c r="F61" i="61"/>
  <c r="D61" i="61"/>
  <c r="Y59" i="61"/>
  <c r="Q59" i="61"/>
  <c r="U59" i="61" s="1"/>
  <c r="Y58" i="61"/>
  <c r="Q58" i="61"/>
  <c r="U58" i="61" s="1"/>
  <c r="Y57" i="61"/>
  <c r="Q57" i="61"/>
  <c r="Y56" i="61"/>
  <c r="Q56" i="61"/>
  <c r="Y55" i="61"/>
  <c r="Q55" i="61"/>
  <c r="U55" i="61" s="1"/>
  <c r="Y54" i="61"/>
  <c r="Q54" i="61"/>
  <c r="U54" i="61" s="1"/>
  <c r="Y52" i="61"/>
  <c r="Q52" i="61"/>
  <c r="Y51" i="61"/>
  <c r="Q51" i="61"/>
  <c r="Y50" i="61"/>
  <c r="Q50" i="61"/>
  <c r="U50" i="61" s="1"/>
  <c r="Y49" i="61"/>
  <c r="Q49" i="61"/>
  <c r="U49" i="61" s="1"/>
  <c r="Y48" i="61"/>
  <c r="Q48" i="61"/>
  <c r="Y47" i="61"/>
  <c r="Q47" i="61"/>
  <c r="Y46" i="61"/>
  <c r="Q46" i="61"/>
  <c r="U46" i="61" s="1"/>
  <c r="Y45" i="61"/>
  <c r="Q45" i="61"/>
  <c r="Y43" i="61"/>
  <c r="Q43" i="61"/>
  <c r="Y42" i="61"/>
  <c r="Q42" i="61"/>
  <c r="U42" i="61" s="1"/>
  <c r="Y41" i="61"/>
  <c r="Q41" i="61"/>
  <c r="U41" i="61" s="1"/>
  <c r="Y40" i="61"/>
  <c r="Q40" i="61"/>
  <c r="Y39" i="61"/>
  <c r="Q39" i="61"/>
  <c r="Y37" i="61"/>
  <c r="Q37" i="61"/>
  <c r="U37" i="61" s="1"/>
  <c r="Y36" i="61"/>
  <c r="Q36" i="61"/>
  <c r="U36" i="61" s="1"/>
  <c r="Y35" i="61"/>
  <c r="Q35" i="61"/>
  <c r="Y34" i="61"/>
  <c r="Q34" i="61"/>
  <c r="Y33" i="61"/>
  <c r="Q33" i="61"/>
  <c r="Y32" i="61"/>
  <c r="Q32" i="61"/>
  <c r="U32" i="61" s="1"/>
  <c r="Y30" i="61"/>
  <c r="Q30" i="61"/>
  <c r="U30" i="61" s="1"/>
  <c r="Y29" i="61"/>
  <c r="Q29" i="61"/>
  <c r="Y28" i="61"/>
  <c r="Q28" i="61"/>
  <c r="Y27" i="61"/>
  <c r="Q27" i="61"/>
  <c r="Y25" i="61"/>
  <c r="Q25" i="61"/>
  <c r="Y24" i="61"/>
  <c r="Q24" i="61"/>
  <c r="Y23" i="61"/>
  <c r="Q23" i="61"/>
  <c r="U23" i="61" s="1"/>
  <c r="Y22" i="61"/>
  <c r="Q22" i="61"/>
  <c r="Y21" i="61"/>
  <c r="Q21" i="61"/>
  <c r="Y20" i="61"/>
  <c r="Q20" i="61"/>
  <c r="Y19" i="61"/>
  <c r="Q19" i="61"/>
  <c r="U19" i="61" s="1"/>
  <c r="Y18" i="61"/>
  <c r="Q18" i="61"/>
  <c r="Y17" i="61"/>
  <c r="Q17" i="61"/>
  <c r="D7" i="61"/>
  <c r="R51" i="62" l="1"/>
  <c r="U51" i="62"/>
  <c r="R56" i="62"/>
  <c r="U56" i="62"/>
  <c r="R32" i="61"/>
  <c r="R34" i="62"/>
  <c r="U34" i="62"/>
  <c r="R39" i="62"/>
  <c r="U39" i="62"/>
  <c r="R33" i="62"/>
  <c r="U33" i="62"/>
  <c r="R47" i="62"/>
  <c r="U47" i="62"/>
  <c r="R17" i="62"/>
  <c r="U17" i="62"/>
  <c r="H47" i="72"/>
  <c r="R20" i="62"/>
  <c r="U20" i="62"/>
  <c r="R24" i="62"/>
  <c r="R21" i="62"/>
  <c r="U21" i="62"/>
  <c r="R25" i="62"/>
  <c r="U25" i="62"/>
  <c r="R30" i="62"/>
  <c r="U30" i="62"/>
  <c r="R51" i="61"/>
  <c r="U51" i="61"/>
  <c r="R39" i="61"/>
  <c r="U39" i="61"/>
  <c r="R17" i="61"/>
  <c r="U17" i="61"/>
  <c r="R21" i="61"/>
  <c r="U21" i="61"/>
  <c r="R25" i="61"/>
  <c r="U25" i="61"/>
  <c r="R18" i="61"/>
  <c r="U18" i="61"/>
  <c r="R22" i="61"/>
  <c r="U22" i="61"/>
  <c r="R27" i="61"/>
  <c r="U27" i="61"/>
  <c r="R56" i="61"/>
  <c r="U56" i="61"/>
  <c r="R43" i="61"/>
  <c r="U43" i="61"/>
  <c r="R57" i="61"/>
  <c r="U57" i="61"/>
  <c r="R40" i="61"/>
  <c r="U40" i="61"/>
  <c r="R45" i="61"/>
  <c r="U45" i="61"/>
  <c r="R34" i="61"/>
  <c r="U34" i="61"/>
  <c r="R52" i="61"/>
  <c r="U52" i="61"/>
  <c r="R35" i="61"/>
  <c r="U35" i="61"/>
  <c r="R28" i="61"/>
  <c r="U28" i="61"/>
  <c r="R47" i="61"/>
  <c r="U47" i="61"/>
  <c r="R20" i="61"/>
  <c r="U20" i="61"/>
  <c r="R24" i="61"/>
  <c r="U24" i="61"/>
  <c r="R29" i="61"/>
  <c r="U29" i="61"/>
  <c r="R33" i="61"/>
  <c r="U33" i="61"/>
  <c r="R48" i="61"/>
  <c r="U48" i="61"/>
  <c r="Y49" i="63"/>
  <c r="Y45" i="63"/>
  <c r="Y56" i="63"/>
  <c r="Y21" i="63"/>
  <c r="Y37" i="63"/>
  <c r="Y42" i="63"/>
  <c r="Y17" i="63"/>
  <c r="Y25" i="63"/>
  <c r="Y33" i="63"/>
  <c r="Y41" i="63"/>
  <c r="R55" i="62"/>
  <c r="R29" i="62"/>
  <c r="R37" i="62"/>
  <c r="R46" i="62"/>
  <c r="R42" i="62"/>
  <c r="R48" i="62"/>
  <c r="R57" i="62"/>
  <c r="R23" i="61"/>
  <c r="R58" i="61"/>
  <c r="Y34" i="63"/>
  <c r="O61" i="63"/>
  <c r="R41" i="61"/>
  <c r="R49" i="61"/>
  <c r="R18" i="62"/>
  <c r="R22" i="62"/>
  <c r="R27" i="62"/>
  <c r="R35" i="62"/>
  <c r="R40" i="62"/>
  <c r="R43" i="62"/>
  <c r="F61" i="63"/>
  <c r="J61" i="63"/>
  <c r="N61" i="63"/>
  <c r="C39" i="76" s="1"/>
  <c r="Q18" i="63"/>
  <c r="K61" i="63"/>
  <c r="C36" i="76" s="1"/>
  <c r="Q19" i="63"/>
  <c r="U19" i="63" s="1"/>
  <c r="I61" i="63"/>
  <c r="M61" i="63"/>
  <c r="C38" i="76" s="1"/>
  <c r="Q22" i="63"/>
  <c r="U22" i="63" s="1"/>
  <c r="Q24" i="63"/>
  <c r="U24" i="63" s="1"/>
  <c r="Q27" i="63"/>
  <c r="Q28" i="63"/>
  <c r="Q29" i="63"/>
  <c r="U29" i="63" s="1"/>
  <c r="Q32" i="63"/>
  <c r="U32" i="63" s="1"/>
  <c r="Q33" i="63"/>
  <c r="U33" i="63" s="1"/>
  <c r="Q35" i="63"/>
  <c r="U35" i="63" s="1"/>
  <c r="Q36" i="63"/>
  <c r="Q37" i="63"/>
  <c r="U37" i="63" s="1"/>
  <c r="Q40" i="63"/>
  <c r="U40" i="63" s="1"/>
  <c r="Q41" i="63"/>
  <c r="Q42" i="63"/>
  <c r="U42" i="63" s="1"/>
  <c r="Q43" i="63"/>
  <c r="U43" i="63" s="1"/>
  <c r="Q45" i="63"/>
  <c r="Q46" i="63"/>
  <c r="U46" i="63" s="1"/>
  <c r="Q48" i="63"/>
  <c r="Q49" i="63"/>
  <c r="Q54" i="63"/>
  <c r="U54" i="63" s="1"/>
  <c r="Q58" i="63"/>
  <c r="U58" i="63" s="1"/>
  <c r="Q59" i="63"/>
  <c r="U59" i="63" s="1"/>
  <c r="Y57" i="63"/>
  <c r="R52" i="62"/>
  <c r="R59" i="62"/>
  <c r="Q20" i="63"/>
  <c r="U20" i="63" s="1"/>
  <c r="G61" i="63"/>
  <c r="Q56" i="63"/>
  <c r="T61" i="63"/>
  <c r="Q23" i="63"/>
  <c r="H61" i="63"/>
  <c r="L61" i="63"/>
  <c r="C37" i="76" s="1"/>
  <c r="R19" i="61"/>
  <c r="R36" i="61"/>
  <c r="R54" i="61"/>
  <c r="Q52" i="63"/>
  <c r="U52" i="63" s="1"/>
  <c r="Q57" i="63"/>
  <c r="U57" i="63" s="1"/>
  <c r="W61" i="63"/>
  <c r="Q17" i="63"/>
  <c r="Y18" i="63"/>
  <c r="Q21" i="63"/>
  <c r="Y22" i="63"/>
  <c r="Q25" i="63"/>
  <c r="Y27" i="63"/>
  <c r="Q30" i="63"/>
  <c r="Q34" i="63"/>
  <c r="Q39" i="63"/>
  <c r="Q47" i="63"/>
  <c r="Y48" i="63"/>
  <c r="Q51" i="63"/>
  <c r="Y52" i="63"/>
  <c r="Y50" i="63"/>
  <c r="Q50" i="63"/>
  <c r="U50" i="63" s="1"/>
  <c r="Q55" i="63"/>
  <c r="U55" i="63" s="1"/>
  <c r="Y19" i="63"/>
  <c r="Y23" i="63"/>
  <c r="Y24" i="63"/>
  <c r="Y28" i="63"/>
  <c r="Y29" i="63"/>
  <c r="Y32" i="63"/>
  <c r="Y35" i="63"/>
  <c r="Y36" i="63"/>
  <c r="Y39" i="63"/>
  <c r="Y40" i="63"/>
  <c r="Y43" i="63"/>
  <c r="Y46" i="63"/>
  <c r="Y47" i="63"/>
  <c r="Y51" i="63"/>
  <c r="Y54" i="63"/>
  <c r="Y55" i="63"/>
  <c r="Y58" i="63"/>
  <c r="Y59" i="63"/>
  <c r="Y20" i="63"/>
  <c r="R32" i="63"/>
  <c r="R43" i="63"/>
  <c r="D61" i="63"/>
  <c r="AA57" i="62"/>
  <c r="AA52" i="62"/>
  <c r="AA48" i="62"/>
  <c r="AA43" i="62"/>
  <c r="AA40" i="62"/>
  <c r="AA35" i="62"/>
  <c r="AA27" i="62"/>
  <c r="AA22" i="62"/>
  <c r="AA18" i="62"/>
  <c r="AA56" i="62"/>
  <c r="AA51" i="62"/>
  <c r="AA47" i="62"/>
  <c r="AA39" i="62"/>
  <c r="AA34" i="62"/>
  <c r="AA30" i="62"/>
  <c r="AA25" i="62"/>
  <c r="AA21" i="62"/>
  <c r="AA17" i="62"/>
  <c r="AA58" i="62"/>
  <c r="AA54" i="62"/>
  <c r="AA45" i="62"/>
  <c r="AA41" i="62"/>
  <c r="AA36" i="62"/>
  <c r="AA28" i="62"/>
  <c r="AA23" i="62"/>
  <c r="AA59" i="62"/>
  <c r="AA55" i="62"/>
  <c r="AA50" i="62"/>
  <c r="AA46" i="62"/>
  <c r="AA42" i="62"/>
  <c r="AA37" i="62"/>
  <c r="AA33" i="62"/>
  <c r="AA29" i="62"/>
  <c r="AA24" i="62"/>
  <c r="AA20" i="62"/>
  <c r="AA49" i="62"/>
  <c r="AA32" i="62"/>
  <c r="AA19" i="62"/>
  <c r="R19" i="62"/>
  <c r="R23" i="62"/>
  <c r="R28" i="62"/>
  <c r="R32" i="62"/>
  <c r="R36" i="62"/>
  <c r="R41" i="62"/>
  <c r="R45" i="62"/>
  <c r="R49" i="62"/>
  <c r="R54" i="62"/>
  <c r="R58" i="62"/>
  <c r="Q61" i="62"/>
  <c r="U61" i="62" s="1"/>
  <c r="Y61" i="62"/>
  <c r="AA57" i="61"/>
  <c r="AA52" i="61"/>
  <c r="AA48" i="61"/>
  <c r="AA43" i="61"/>
  <c r="AA40" i="61"/>
  <c r="AA35" i="61"/>
  <c r="AA27" i="61"/>
  <c r="AA22" i="61"/>
  <c r="AA18" i="61"/>
  <c r="AA21" i="61"/>
  <c r="AA17" i="61"/>
  <c r="AA59" i="61"/>
  <c r="AA56" i="61"/>
  <c r="AA51" i="61"/>
  <c r="AA47" i="61"/>
  <c r="AA39" i="61"/>
  <c r="AA34" i="61"/>
  <c r="AA30" i="61"/>
  <c r="AA25" i="61"/>
  <c r="AA55" i="61"/>
  <c r="AA37" i="61"/>
  <c r="AA33" i="61"/>
  <c r="AA29" i="61"/>
  <c r="AA24" i="61"/>
  <c r="AA58" i="61"/>
  <c r="AA54" i="61"/>
  <c r="AA49" i="61"/>
  <c r="AA45" i="61"/>
  <c r="AA41" i="61"/>
  <c r="AA36" i="61"/>
  <c r="AA32" i="61"/>
  <c r="AA28" i="61"/>
  <c r="AA23" i="61"/>
  <c r="AA19" i="61"/>
  <c r="AA50" i="61"/>
  <c r="AA46" i="61"/>
  <c r="AA42" i="61"/>
  <c r="AA20" i="61"/>
  <c r="R30" i="61"/>
  <c r="R37" i="61"/>
  <c r="R42" i="61"/>
  <c r="R46" i="61"/>
  <c r="R50" i="61"/>
  <c r="R55" i="61"/>
  <c r="R59" i="61"/>
  <c r="Y61" i="61"/>
  <c r="Q61" i="61"/>
  <c r="U61" i="61" s="1"/>
  <c r="R33" i="63" l="1"/>
  <c r="R56" i="63"/>
  <c r="U56" i="63"/>
  <c r="R30" i="63"/>
  <c r="U30" i="63"/>
  <c r="R21" i="63"/>
  <c r="U21" i="63"/>
  <c r="R41" i="63"/>
  <c r="U41" i="63"/>
  <c r="R28" i="63"/>
  <c r="U28" i="63"/>
  <c r="R18" i="63"/>
  <c r="U18" i="63"/>
  <c r="R27" i="63"/>
  <c r="U27" i="63"/>
  <c r="R39" i="63"/>
  <c r="U39" i="63"/>
  <c r="R25" i="63"/>
  <c r="U25" i="63"/>
  <c r="R17" i="63"/>
  <c r="U17" i="63"/>
  <c r="R49" i="63"/>
  <c r="U49" i="63"/>
  <c r="R47" i="63"/>
  <c r="U47" i="63"/>
  <c r="R45" i="63"/>
  <c r="U45" i="63"/>
  <c r="R54" i="63"/>
  <c r="R51" i="63"/>
  <c r="U51" i="63"/>
  <c r="R34" i="63"/>
  <c r="U34" i="63"/>
  <c r="R23" i="63"/>
  <c r="U23" i="63"/>
  <c r="R48" i="63"/>
  <c r="U48" i="63"/>
  <c r="R36" i="63"/>
  <c r="U36" i="63"/>
  <c r="R42" i="63"/>
  <c r="R37" i="63"/>
  <c r="Y61" i="63"/>
  <c r="R19" i="63"/>
  <c r="R59" i="63"/>
  <c r="R24" i="63"/>
  <c r="R55" i="63"/>
  <c r="R20" i="63"/>
  <c r="R35" i="63"/>
  <c r="R58" i="63"/>
  <c r="R46" i="63"/>
  <c r="R29" i="63"/>
  <c r="R22" i="63"/>
  <c r="R57" i="63"/>
  <c r="R40" i="63"/>
  <c r="R52" i="63"/>
  <c r="R50" i="63"/>
  <c r="Q61" i="63"/>
  <c r="M63" i="62"/>
  <c r="I63" i="62"/>
  <c r="J63" i="62"/>
  <c r="L63" i="62"/>
  <c r="H63" i="62"/>
  <c r="R61" i="62"/>
  <c r="N63" i="62"/>
  <c r="O63" i="62"/>
  <c r="K63" i="62"/>
  <c r="G63" i="62"/>
  <c r="F63" i="62"/>
  <c r="D65" i="62"/>
  <c r="M63" i="61"/>
  <c r="I63" i="61"/>
  <c r="O63" i="61"/>
  <c r="L63" i="61"/>
  <c r="H63" i="61"/>
  <c r="R61" i="61"/>
  <c r="K63" i="61"/>
  <c r="G63" i="61"/>
  <c r="N63" i="61"/>
  <c r="J63" i="61"/>
  <c r="F63" i="61"/>
  <c r="D65" i="61"/>
  <c r="I63" i="63" l="1"/>
  <c r="U61" i="63"/>
  <c r="N63" i="63"/>
  <c r="Q63" i="62"/>
  <c r="O63" i="63"/>
  <c r="D65" i="63"/>
  <c r="J63" i="63"/>
  <c r="R61" i="63"/>
  <c r="M63" i="63"/>
  <c r="H63" i="63"/>
  <c r="G63" i="63"/>
  <c r="L63" i="63"/>
  <c r="F63" i="63"/>
  <c r="K63" i="63"/>
  <c r="Q63" i="61"/>
  <c r="Q63" i="63" l="1"/>
  <c r="Q17" i="53" l="1"/>
  <c r="U17" i="53" s="1"/>
  <c r="J14" i="3" l="1"/>
  <c r="T61" i="53" l="1"/>
  <c r="L61" i="53" l="1"/>
  <c r="M61" i="53"/>
  <c r="N61" i="53"/>
  <c r="Q22" i="53"/>
  <c r="U22" i="53" s="1"/>
  <c r="D8" i="53" l="1"/>
  <c r="D7" i="53"/>
  <c r="G72" i="53"/>
  <c r="G69" i="53"/>
  <c r="W61" i="53"/>
  <c r="O61" i="53"/>
  <c r="K61" i="53"/>
  <c r="J61" i="53"/>
  <c r="I61" i="53"/>
  <c r="H61" i="53"/>
  <c r="G61" i="53"/>
  <c r="F61" i="53"/>
  <c r="D61" i="53"/>
  <c r="Y59" i="53"/>
  <c r="Q59" i="53"/>
  <c r="U59" i="53" s="1"/>
  <c r="Y58" i="53"/>
  <c r="Q58" i="53"/>
  <c r="U58" i="53" s="1"/>
  <c r="Y57" i="53"/>
  <c r="Q57" i="53"/>
  <c r="U57" i="53" s="1"/>
  <c r="Y56" i="53"/>
  <c r="Q56" i="53"/>
  <c r="U56" i="53" s="1"/>
  <c r="Y55" i="53"/>
  <c r="Q55" i="53"/>
  <c r="U55" i="53" s="1"/>
  <c r="Y54" i="53"/>
  <c r="Q54" i="53"/>
  <c r="U54" i="53" s="1"/>
  <c r="Y52" i="53"/>
  <c r="Q52" i="53"/>
  <c r="U52" i="53" s="1"/>
  <c r="Y51" i="53"/>
  <c r="Q51" i="53"/>
  <c r="U51" i="53" s="1"/>
  <c r="Y50" i="53"/>
  <c r="Q50" i="53"/>
  <c r="U50" i="53" s="1"/>
  <c r="Y49" i="53"/>
  <c r="Q49" i="53"/>
  <c r="U49" i="53" s="1"/>
  <c r="Y48" i="53"/>
  <c r="Q48" i="53"/>
  <c r="U48" i="53" s="1"/>
  <c r="Y47" i="53"/>
  <c r="Q47" i="53"/>
  <c r="U47" i="53" s="1"/>
  <c r="Y46" i="53"/>
  <c r="Q46" i="53"/>
  <c r="U46" i="53" s="1"/>
  <c r="Y45" i="53"/>
  <c r="Q45" i="53"/>
  <c r="U45" i="53" s="1"/>
  <c r="Y43" i="53"/>
  <c r="Q43" i="53"/>
  <c r="U43" i="53" s="1"/>
  <c r="Y42" i="53"/>
  <c r="Q42" i="53"/>
  <c r="U42" i="53" s="1"/>
  <c r="Y41" i="53"/>
  <c r="Q41" i="53"/>
  <c r="U41" i="53" s="1"/>
  <c r="Y40" i="53"/>
  <c r="Q40" i="53"/>
  <c r="U40" i="53" s="1"/>
  <c r="Y39" i="53"/>
  <c r="Q39" i="53"/>
  <c r="U39" i="53" s="1"/>
  <c r="Y37" i="53"/>
  <c r="Q37" i="53"/>
  <c r="U37" i="53" s="1"/>
  <c r="Y36" i="53"/>
  <c r="Q36" i="53"/>
  <c r="U36" i="53" s="1"/>
  <c r="Y35" i="53"/>
  <c r="Q35" i="53"/>
  <c r="U35" i="53" s="1"/>
  <c r="Y34" i="53"/>
  <c r="Q34" i="53"/>
  <c r="U34" i="53" s="1"/>
  <c r="Y33" i="53"/>
  <c r="Q33" i="53"/>
  <c r="U33" i="53" s="1"/>
  <c r="Y32" i="53"/>
  <c r="Q32" i="53"/>
  <c r="U32" i="53" s="1"/>
  <c r="Y30" i="53"/>
  <c r="Q30" i="53"/>
  <c r="U30" i="53" s="1"/>
  <c r="Y29" i="53"/>
  <c r="Q29" i="53"/>
  <c r="U29" i="53" s="1"/>
  <c r="Y28" i="53"/>
  <c r="Q28" i="53"/>
  <c r="U28" i="53" s="1"/>
  <c r="Y27" i="53"/>
  <c r="Q27" i="53"/>
  <c r="U27" i="53" s="1"/>
  <c r="Y25" i="53"/>
  <c r="Q25" i="53"/>
  <c r="U25" i="53" s="1"/>
  <c r="Y24" i="53"/>
  <c r="Q24" i="53"/>
  <c r="U24" i="53" s="1"/>
  <c r="Y23" i="53"/>
  <c r="Q23" i="53"/>
  <c r="U23" i="53" s="1"/>
  <c r="Y22" i="53"/>
  <c r="R22" i="53"/>
  <c r="Y21" i="53"/>
  <c r="Q21" i="53"/>
  <c r="U21" i="53" s="1"/>
  <c r="Y20" i="53"/>
  <c r="Q20" i="53"/>
  <c r="U20" i="53" s="1"/>
  <c r="Y19" i="53"/>
  <c r="Q19" i="53"/>
  <c r="U19" i="53" s="1"/>
  <c r="Y18" i="53"/>
  <c r="Q18" i="53"/>
  <c r="U18" i="53" s="1"/>
  <c r="Y17" i="53"/>
  <c r="R17" i="53"/>
  <c r="R35" i="53" l="1"/>
  <c r="R37" i="53"/>
  <c r="R42" i="53"/>
  <c r="R46" i="53"/>
  <c r="R50" i="53"/>
  <c r="R55" i="53"/>
  <c r="R59" i="53"/>
  <c r="R18" i="53"/>
  <c r="R20" i="53"/>
  <c r="R24" i="53"/>
  <c r="R27" i="53"/>
  <c r="R29" i="53"/>
  <c r="R33" i="53"/>
  <c r="R40" i="53"/>
  <c r="R43" i="53"/>
  <c r="R48" i="53"/>
  <c r="R52" i="53"/>
  <c r="R57" i="53"/>
  <c r="R19" i="53"/>
  <c r="R21" i="53"/>
  <c r="R23" i="53"/>
  <c r="R25" i="53"/>
  <c r="R28" i="53"/>
  <c r="R30" i="53"/>
  <c r="R32" i="53"/>
  <c r="R34" i="53"/>
  <c r="R36" i="53"/>
  <c r="R39" i="53"/>
  <c r="R41" i="53"/>
  <c r="R45" i="53"/>
  <c r="R47" i="53"/>
  <c r="R49" i="53"/>
  <c r="R51" i="53"/>
  <c r="R54" i="53"/>
  <c r="R56" i="53"/>
  <c r="R58" i="53"/>
  <c r="D67" i="53"/>
  <c r="Y61" i="53"/>
  <c r="Q61" i="53"/>
  <c r="U61" i="53" s="1"/>
  <c r="D75" i="53" l="1"/>
  <c r="D67" i="63"/>
  <c r="D65" i="53"/>
  <c r="J63" i="53"/>
  <c r="M63" i="53"/>
  <c r="L63" i="53"/>
  <c r="N63" i="53"/>
  <c r="O63" i="53"/>
  <c r="R61" i="53"/>
  <c r="G63" i="53"/>
  <c r="I63" i="53"/>
  <c r="K63" i="53"/>
  <c r="F63" i="53"/>
  <c r="H63" i="53"/>
  <c r="AA61" i="53" l="1"/>
  <c r="D75" i="63"/>
  <c r="Q63" i="53"/>
  <c r="AA17" i="53" l="1"/>
  <c r="AA26" i="53"/>
  <c r="AA61" i="63"/>
  <c r="AA26" i="63" s="1"/>
  <c r="AA54" i="53"/>
  <c r="AA58" i="53"/>
  <c r="AA34" i="53"/>
  <c r="AA49" i="53"/>
  <c r="AA51" i="53"/>
  <c r="AA20" i="53"/>
  <c r="AA45" i="53"/>
  <c r="AA56" i="53"/>
  <c r="AA28" i="53"/>
  <c r="AA47" i="53"/>
  <c r="AA50" i="53"/>
  <c r="AA41" i="53"/>
  <c r="AA33" i="53"/>
  <c r="AA36" i="53"/>
  <c r="AA23" i="53"/>
  <c r="AA25" i="53"/>
  <c r="AA37" i="53"/>
  <c r="AA40" i="53"/>
  <c r="AA29" i="53"/>
  <c r="AA18" i="53"/>
  <c r="AA24" i="53"/>
  <c r="AA48" i="53"/>
  <c r="AA27" i="53"/>
  <c r="AA43" i="53"/>
  <c r="AA57" i="53"/>
  <c r="AA59" i="53"/>
  <c r="AA55" i="53"/>
  <c r="AA22" i="53"/>
  <c r="AA19" i="53"/>
  <c r="AA32" i="53"/>
  <c r="AA30" i="53"/>
  <c r="AA52" i="53"/>
  <c r="AA39" i="53"/>
  <c r="AA21" i="53"/>
  <c r="AA35" i="53"/>
  <c r="AA46" i="53"/>
  <c r="AA42" i="53"/>
  <c r="AA52" i="63" l="1"/>
  <c r="AA36" i="63"/>
  <c r="AA54" i="63"/>
  <c r="AA27" i="63"/>
  <c r="AA17" i="63"/>
  <c r="AA22" i="63"/>
  <c r="AA23" i="63"/>
  <c r="AA20" i="63"/>
  <c r="AA47" i="63"/>
  <c r="AA32" i="63"/>
  <c r="AA19" i="63"/>
  <c r="AA42" i="63"/>
  <c r="AA55" i="63"/>
  <c r="AA34" i="63"/>
  <c r="AA40" i="63"/>
  <c r="AA41" i="63"/>
  <c r="AA46" i="63"/>
  <c r="AA45" i="63"/>
  <c r="AA33" i="63"/>
  <c r="AA39" i="63"/>
  <c r="AA24" i="63"/>
  <c r="AA51" i="63"/>
  <c r="AA57" i="63"/>
  <c r="AA48" i="63"/>
  <c r="AA18" i="63"/>
  <c r="AA56" i="63"/>
  <c r="AA43" i="63"/>
  <c r="AA21" i="63"/>
  <c r="AA49" i="63"/>
  <c r="AA37" i="63"/>
  <c r="AA29" i="63"/>
  <c r="AA25" i="63"/>
  <c r="AA50" i="63"/>
  <c r="AA30" i="63"/>
  <c r="AA35" i="63"/>
  <c r="AA28" i="63"/>
  <c r="AA58" i="63"/>
  <c r="AA59" i="63"/>
</calcChain>
</file>

<file path=xl/sharedStrings.xml><?xml version="1.0" encoding="utf-8"?>
<sst xmlns="http://schemas.openxmlformats.org/spreadsheetml/2006/main" count="16097" uniqueCount="1497">
  <si>
    <t>Médical et paramédical</t>
  </si>
  <si>
    <t xml:space="preserve">Médecin </t>
  </si>
  <si>
    <t>Infirmier hospitalier gradué</t>
  </si>
  <si>
    <t>Assistant social</t>
  </si>
  <si>
    <t>Ergothérapeute</t>
  </si>
  <si>
    <t>Kinésithérapeute</t>
  </si>
  <si>
    <t>Psychomotricien</t>
  </si>
  <si>
    <t>Pédagogue curatif</t>
  </si>
  <si>
    <t>Infirmier anesthésiste / masseur</t>
  </si>
  <si>
    <t>Infirmier psychiatrique</t>
  </si>
  <si>
    <t>Infirmier</t>
  </si>
  <si>
    <t>Aide soignant</t>
  </si>
  <si>
    <t>Socio-éducatif</t>
  </si>
  <si>
    <t>Educateur gradué</t>
  </si>
  <si>
    <t>Educateur instructeur (bac)</t>
  </si>
  <si>
    <t>Educateur diplômé</t>
  </si>
  <si>
    <t>Educateur instructeur</t>
  </si>
  <si>
    <t>Personnel administratif</t>
  </si>
  <si>
    <t>Universitaire</t>
  </si>
  <si>
    <t>Bac</t>
  </si>
  <si>
    <t>Soins</t>
  </si>
  <si>
    <t>NOM DU GESTIONNAIRE :</t>
  </si>
  <si>
    <t xml:space="preserve">ADRESSE DE LA STRUCTURE : </t>
  </si>
  <si>
    <t>TOTAL GENERAL PERSONNEL</t>
  </si>
  <si>
    <t>GRAND TOTAL</t>
  </si>
  <si>
    <t>C2</t>
  </si>
  <si>
    <t>C3</t>
  </si>
  <si>
    <t>C4</t>
  </si>
  <si>
    <t xml:space="preserve">NOM DE LA  PERSONNE DE CONTACT n °1 : </t>
  </si>
  <si>
    <t xml:space="preserve">NOM DE LA  PERSONNE DE CONTACT n°2 : </t>
  </si>
  <si>
    <t xml:space="preserve">NOM DE LA  PERSONNE DE CONTACT n°3 : </t>
  </si>
  <si>
    <t>SAS</t>
  </si>
  <si>
    <t>État-communal</t>
  </si>
  <si>
    <t>Personnel technique et logistique</t>
  </si>
  <si>
    <t>CODE PRESTATAIRE ATTRIBUE PAR LA CNS :</t>
  </si>
  <si>
    <t>Code à 6 chiffres (Art.6 du contrat-type d'aides et de soins)</t>
  </si>
  <si>
    <t>FONCTION :</t>
  </si>
  <si>
    <t>Auxiliaire de vie/Auxiliaire économe</t>
  </si>
  <si>
    <t>Diététicien</t>
  </si>
  <si>
    <t>C5*</t>
  </si>
  <si>
    <t>C6/PS1</t>
  </si>
  <si>
    <t>C7/PE1</t>
  </si>
  <si>
    <t>C6</t>
  </si>
  <si>
    <t>C4/PE4</t>
  </si>
  <si>
    <t>C3/PE6</t>
  </si>
  <si>
    <t>C1/PAM3</t>
  </si>
  <si>
    <t>C7/PA1</t>
  </si>
  <si>
    <t>C4/PA3</t>
  </si>
  <si>
    <t>C3/PA4</t>
  </si>
  <si>
    <t>C2/PA5</t>
  </si>
  <si>
    <t>C1/PA6</t>
  </si>
  <si>
    <t>C1/PA7</t>
  </si>
  <si>
    <t>C5</t>
  </si>
  <si>
    <t>Bachelor</t>
  </si>
  <si>
    <t>BTS</t>
  </si>
  <si>
    <t>TOTAL</t>
  </si>
  <si>
    <t>Nom de la structure</t>
  </si>
  <si>
    <t>RECENSEMENT PAR ACTIVITE</t>
  </si>
  <si>
    <t>ADAPTATION SALAIRES SELON COT. PATRONALES ET REMB. MUTUALITE</t>
  </si>
  <si>
    <t xml:space="preserve">Personnel d'assistance, de soins, et socio-éducatif </t>
  </si>
  <si>
    <t>En pourcentage</t>
  </si>
  <si>
    <t>TOTAL DES FRAIS DE PERSONNEL</t>
  </si>
  <si>
    <t>NB : Veuillez s'il vous plaît ne pas rajouter de colonnes, ni de lignes sur l'ensemble des documents et ne pas faire glisser des éléments d'une case Excel à une autre sous peine de voir l'ensemble de vos données mal répercutées dans les fichiers de calculs (rupture de liens).</t>
  </si>
  <si>
    <t>Oui - Non</t>
  </si>
  <si>
    <t>ATTENTION :  Ce formulaire ne concerne que le personnel lié à votre structure par un contrat de travail. La sous-traitance, le personnel extérieur ne sont pas concernés !</t>
  </si>
  <si>
    <t>FHL</t>
  </si>
  <si>
    <r>
      <t>Total des</t>
    </r>
    <r>
      <rPr>
        <b/>
        <sz val="11"/>
        <rFont val="Calibri"/>
        <family val="2"/>
      </rPr>
      <t xml:space="preserve"> cotisations patronales</t>
    </r>
  </si>
  <si>
    <r>
      <t xml:space="preserve">Total des </t>
    </r>
    <r>
      <rPr>
        <b/>
        <sz val="11"/>
        <rFont val="Calibri"/>
        <family val="2"/>
      </rPr>
      <t>remboursements de la mutualité</t>
    </r>
  </si>
  <si>
    <t>Licencié en sciences hospitalières</t>
  </si>
  <si>
    <t>Nombre d'ETP total</t>
  </si>
  <si>
    <t>TOTAL ETP</t>
  </si>
  <si>
    <t>Nombre de personnes composant le nombre d’ETP total</t>
  </si>
  <si>
    <t>Salaires (Charge brute totale + part patronale, y compris le 13e mois)</t>
  </si>
  <si>
    <t>VERIFICATION
SALAIRES - ETP</t>
  </si>
  <si>
    <t>ETP
Administration</t>
  </si>
  <si>
    <t>ETP
Qualiticien</t>
  </si>
  <si>
    <t>ETP
Data
Protection
Officer</t>
  </si>
  <si>
    <t>ETP
Correspondant
informatique</t>
  </si>
  <si>
    <t>ETP
Gestionnaire
de formation
continue</t>
  </si>
  <si>
    <t>ETP
Autres</t>
  </si>
  <si>
    <r>
      <rPr>
        <b/>
        <sz val="11"/>
        <rFont val="Calibri"/>
        <family val="2"/>
      </rPr>
      <t>déjà incluses</t>
    </r>
    <r>
      <rPr>
        <sz val="11"/>
        <rFont val="Calibri"/>
        <family val="2"/>
      </rPr>
      <t xml:space="preserve"> ?</t>
    </r>
  </si>
  <si>
    <r>
      <rPr>
        <b/>
        <sz val="11"/>
        <rFont val="Calibri"/>
        <family val="2"/>
      </rPr>
      <t>déjà déduits</t>
    </r>
    <r>
      <rPr>
        <sz val="11"/>
        <rFont val="Calibri"/>
        <family val="2"/>
      </rPr>
      <t xml:space="preserve"> ?</t>
    </r>
  </si>
  <si>
    <t>NOM DE LA STRUCTURE :</t>
  </si>
  <si>
    <t xml:space="preserve">TELEPHONE : </t>
  </si>
  <si>
    <t xml:space="preserve">E-MAIL : </t>
  </si>
  <si>
    <t>Les comptes annuels ont-ils été révisés ?</t>
  </si>
  <si>
    <t>Toute convention collective</t>
  </si>
  <si>
    <t>Type de convention collective n°1</t>
  </si>
  <si>
    <t>Type de convention collective n°2</t>
  </si>
  <si>
    <t>Type de convention collective n°3</t>
  </si>
  <si>
    <t>CONVENTION COLLECTIVE n°1</t>
  </si>
  <si>
    <t>CONVENTION COLLECTIVE n°2</t>
  </si>
  <si>
    <t>CONVENTION COLLECTIVE n°3</t>
  </si>
  <si>
    <t>C3/PS5</t>
  </si>
  <si>
    <t>Salarié non diplômé</t>
  </si>
  <si>
    <t>Salarié avec CATP ou CAP</t>
  </si>
  <si>
    <t>Salarié sans CATP</t>
  </si>
  <si>
    <t>Salarié avec 5ième sec. ou 9ième moyen</t>
  </si>
  <si>
    <t>Salarié sans 5ième sec. ou 9ième moyen</t>
  </si>
  <si>
    <t>Salarié avec 3ième sec. ou ens. moyen</t>
  </si>
  <si>
    <t>Salarié non diplômé - Aide cuisinière</t>
  </si>
  <si>
    <t>Salarié non diplômé - Lingère</t>
  </si>
  <si>
    <t>Salarié non diplômé - Chauffeur</t>
  </si>
  <si>
    <t>CA2 / CS2</t>
  </si>
  <si>
    <t>CA3</t>
  </si>
  <si>
    <t>CA4 / CS4</t>
  </si>
  <si>
    <t>CA6 / CS6</t>
  </si>
  <si>
    <t>CA7 / CS7</t>
  </si>
  <si>
    <t>CA8 / CS8</t>
  </si>
  <si>
    <t>CA9 / CS9</t>
  </si>
  <si>
    <t>Établissement à séjour intermittent - Service d'hébergement</t>
  </si>
  <si>
    <t>ETP
Direction</t>
  </si>
  <si>
    <t>ETP
Coordination/ Organisation</t>
  </si>
  <si>
    <t>ETP
Logistique</t>
  </si>
  <si>
    <t>ETP
Soins/
Socio-pédagogique</t>
  </si>
  <si>
    <t>Universitaire psychologue/Pédagogue</t>
  </si>
  <si>
    <t>Salarié non diplômé - Nettoyage</t>
  </si>
  <si>
    <t>Les auxiliaires de vie en formation (2e et 3e année), les aides-soignants en apprentissage pour adultes, les jobs de vacances, les apprentis et les personnes qui bénéficient d'une préretraite (ETP et frais) ne sont pas à recenser dans ce formulaire.</t>
  </si>
  <si>
    <t>1a</t>
  </si>
  <si>
    <t>1b</t>
  </si>
  <si>
    <t>1c</t>
  </si>
  <si>
    <t>1d</t>
  </si>
  <si>
    <t>1f</t>
  </si>
  <si>
    <t>1g</t>
  </si>
  <si>
    <t>1h</t>
  </si>
  <si>
    <t>1i</t>
  </si>
  <si>
    <t>1j</t>
  </si>
  <si>
    <t>1e</t>
  </si>
  <si>
    <t>1bis</t>
  </si>
  <si>
    <t>3bis</t>
  </si>
  <si>
    <t>VERIFICATION ETP</t>
  </si>
  <si>
    <t>VERIFICATION ETP - Nombre de personnes</t>
  </si>
  <si>
    <t>Orthophoniste</t>
  </si>
  <si>
    <t>Renseignements relatifs à la structure</t>
  </si>
  <si>
    <t>Nombre de mois de fonctionnement pour l'année de recensement</t>
  </si>
  <si>
    <t>Nombre moyen de lits disponibles pour l'année de recensement</t>
  </si>
  <si>
    <t>Nombre moyen de pensionnaires pour l'année de recensement</t>
  </si>
  <si>
    <t>Renseignements relatifs aux recettes provenant de l'assurance maladie</t>
  </si>
  <si>
    <t>Total facturable  en euros pour les actes infirmier prestés pour l’année de recensement en assurance maladie (sans inclure la part des actes infirmier comprise dans le forfait soins palliatifs pris en charge par l'assurance maladie)</t>
  </si>
  <si>
    <t>Total facturable  en euros pour les actes de kinésithérapie prestés pour l’année de recensement en assurance maladie (sans inclure la part des actes kiné comprise dans le forfait soins palliatifs pris en charge par l'assurance maladie)</t>
  </si>
  <si>
    <t>Total facturable  en euros pour les soins palliatifs prestés pour l’année de recensement en assurance maladie</t>
  </si>
  <si>
    <t>Renseignements relatifs aux frais liés à des apprentis ALP</t>
  </si>
  <si>
    <t>Montant en EUR</t>
  </si>
  <si>
    <t>Renseignements relatifs à des fonctions spécifiques occupées par du personnel avec contrat de travail avec la structure / gestionnaire</t>
  </si>
  <si>
    <t>Qualiticien</t>
  </si>
  <si>
    <t>DPO</t>
  </si>
  <si>
    <t>Correspondant informatique</t>
  </si>
  <si>
    <t>Gestionnaire de formation continue</t>
  </si>
  <si>
    <t>Renseignements relatifs aux frais liés à du personnel extérieur (sans contrat de travail avec la structure / gestionnaire)</t>
  </si>
  <si>
    <t>Nombre d'heures prestées</t>
  </si>
  <si>
    <t>Les heures recensées ont-elles été facturées dans leur totalité ?</t>
  </si>
  <si>
    <t>Heures effectuées par le personnel avec contrat de travail avec la structure</t>
  </si>
  <si>
    <t>Heures effectuées par le personnel sans contrat de travail avec la structure</t>
  </si>
  <si>
    <t>Heures facturables au profit de la structure</t>
  </si>
  <si>
    <t>Heures facturables au profit d'une autre structure</t>
  </si>
  <si>
    <t>Heures facturables par des freelances</t>
  </si>
  <si>
    <t>Heures facturables par du personnel avec un contrat de travail d'une autre structure</t>
  </si>
  <si>
    <t>de type RAS</t>
  </si>
  <si>
    <t>de type CSS</t>
  </si>
  <si>
    <t>de type ESI</t>
  </si>
  <si>
    <t>de type ESC</t>
  </si>
  <si>
    <t>HEURES TRPS1 AEV</t>
  </si>
  <si>
    <t>HEURES TRPS1 AAI individuelles</t>
  </si>
  <si>
    <t>HEURES TRPS1 AAI en groupe</t>
  </si>
  <si>
    <t>HEURES TRPS1 Garde individuelle (y compris majorée)</t>
  </si>
  <si>
    <t>HEURES TRPS1 Garde en groupe (y compris majorée)</t>
  </si>
  <si>
    <t>HEURES TRPS1 Garde déplacements</t>
  </si>
  <si>
    <t>HEURES TRPS1 Garde de nuit</t>
  </si>
  <si>
    <t>HEURES TRPS1 Ménage</t>
  </si>
  <si>
    <t>HEURES TRPS1 Formations</t>
  </si>
  <si>
    <t>HEURES TRPS1 AAE (y compris majorée)</t>
  </si>
  <si>
    <t>Heures facturables à des clients d'une autre structure</t>
  </si>
  <si>
    <t>HEURES TRPS2 AEV</t>
  </si>
  <si>
    <t>HEURES TRPS2 AAI individuelles</t>
  </si>
  <si>
    <t>HEURES TRPS2 AAI en groupe</t>
  </si>
  <si>
    <t>HEURES TRPS2 Garde individuelle (y compris majorée)</t>
  </si>
  <si>
    <t>HEURES TRPS2 Garde en groupe (y compris majorée)</t>
  </si>
  <si>
    <t>HEURES TRPS2 Garde déplacements</t>
  </si>
  <si>
    <t>HEURES TRPS2 Garde de nuit</t>
  </si>
  <si>
    <t>HEURES TRPS2 Ménage</t>
  </si>
  <si>
    <t>HEURES TRPS2 Formations</t>
  </si>
  <si>
    <t>HEURES TRPS2 AAE (y compris majorée)</t>
  </si>
  <si>
    <t>TOTAL HEURES TRPS1</t>
  </si>
  <si>
    <t>TOTAL RENSEIGNE DANS LE FORMULAIRE F6</t>
  </si>
  <si>
    <t>CA20 / CS10</t>
  </si>
  <si>
    <t>CA2</t>
  </si>
  <si>
    <t>Employé non diplômé</t>
  </si>
  <si>
    <t>ETP reclassés travaillant au lit de patient (ALP)</t>
  </si>
  <si>
    <t>ETP reclassés travaillant dans d'autres activités (administration, …)</t>
  </si>
  <si>
    <t>C1</t>
  </si>
  <si>
    <t>CA1</t>
  </si>
  <si>
    <t>CA2/CS2</t>
  </si>
  <si>
    <t>CA4/CS4</t>
  </si>
  <si>
    <t>CA5</t>
  </si>
  <si>
    <t>CA6/CS6</t>
  </si>
  <si>
    <t>CA7/CS7</t>
  </si>
  <si>
    <t>CA8/CS8</t>
  </si>
  <si>
    <t>CA9/CS9</t>
  </si>
  <si>
    <t>CA10/CS10</t>
  </si>
  <si>
    <t>VERIFICATION</t>
  </si>
  <si>
    <t>Montant comptabilisé</t>
  </si>
  <si>
    <t>Montant remboursé par le Fonds pour l'emploi</t>
  </si>
  <si>
    <t>Montant restant à charge de l'employeur</t>
  </si>
  <si>
    <r>
      <t xml:space="preserve"> Recensement des heures de formation continue </t>
    </r>
    <r>
      <rPr>
        <b/>
        <u/>
        <sz val="11"/>
        <rFont val="Calibri"/>
        <family val="2"/>
      </rPr>
      <t>du personnel soignant</t>
    </r>
  </si>
  <si>
    <t xml:space="preserve"> Recensement des ETP pour la gestion de la formation continue (gestionnaire formation continue)</t>
  </si>
  <si>
    <t xml:space="preserve">Nombre total d'heures de formation suivies </t>
  </si>
  <si>
    <t>Nombre d'ETP dédiés uniquement à la fonction de gestionnaire formation continue</t>
  </si>
  <si>
    <t xml:space="preserve">TOTAL </t>
  </si>
  <si>
    <t>Les auxiliaires de vie en formation (2e et 3e année), les aides-soignants en apprentissage pour adultes, les jobs de vacances, les apprentis et les personnes qui bénéficient d'une préretraite ne sont pas à recenser.</t>
  </si>
  <si>
    <t>Heures payées par la mutualité</t>
  </si>
  <si>
    <t>Maladie longue durée</t>
  </si>
  <si>
    <t>Congé de maternité et d'accueil</t>
  </si>
  <si>
    <t>Dispenses de travail</t>
  </si>
  <si>
    <t>Congé pour raisons familiales</t>
  </si>
  <si>
    <t>Maladie courte durée (inférieur au 77e jour)</t>
  </si>
  <si>
    <t>TOTAL DES HEURES D'ABSENCE</t>
  </si>
  <si>
    <t>Heures payées directement par la CNS</t>
  </si>
  <si>
    <t>Deux possibilités se présentent à vous pour saisir les données des différents comptes-titre (Veuillez de ne pas remplir les deux colonnes !) :</t>
  </si>
  <si>
    <t>A :</t>
  </si>
  <si>
    <r>
      <t xml:space="preserve">introduire le montant dans les sous comptes </t>
    </r>
    <r>
      <rPr>
        <b/>
        <sz val="11"/>
        <rFont val="Calibri"/>
        <family val="2"/>
        <scheme val="minor"/>
      </rPr>
      <t>ET</t>
    </r>
    <r>
      <rPr>
        <sz val="11"/>
        <rFont val="Calibri"/>
        <family val="2"/>
        <scheme val="minor"/>
      </rPr>
      <t xml:space="preserve"> les reprendre dans les agrégats</t>
    </r>
  </si>
  <si>
    <t>B :</t>
  </si>
  <si>
    <r>
      <t xml:space="preserve">introduire le montant dans les sous comptes </t>
    </r>
    <r>
      <rPr>
        <b/>
        <sz val="11"/>
        <rFont val="Calibri"/>
        <family val="2"/>
        <scheme val="minor"/>
      </rPr>
      <t>SANS</t>
    </r>
    <r>
      <rPr>
        <sz val="11"/>
        <rFont val="Calibri"/>
        <family val="2"/>
        <scheme val="minor"/>
      </rPr>
      <t xml:space="preserve"> les reprendre dans les agrégats</t>
    </r>
  </si>
  <si>
    <t>ESI</t>
  </si>
  <si>
    <t>VERIFICATION 1</t>
  </si>
  <si>
    <t>VERIFICATION 2</t>
  </si>
  <si>
    <t>DECRIRE LE CONTENU DU COMPTE SI &gt;50k ou 
JUSTIFICATIF SI DEMANDE PAR VERIFICATION 2</t>
  </si>
  <si>
    <t>2 positions</t>
  </si>
  <si>
    <t>3 positions</t>
  </si>
  <si>
    <t>4 positions</t>
  </si>
  <si>
    <t>5 positions</t>
  </si>
  <si>
    <t>6 positions</t>
  </si>
  <si>
    <t>7 positions</t>
  </si>
  <si>
    <t>8 positions</t>
  </si>
  <si>
    <t>9 positions</t>
  </si>
  <si>
    <t/>
  </si>
  <si>
    <t>Consommation de marchandises et de matières premières et consommables</t>
  </si>
  <si>
    <t>Matières premières</t>
  </si>
  <si>
    <t>Produits alimentaires et boissons</t>
  </si>
  <si>
    <t>Matières brutes non comestibles (hors carburants)</t>
  </si>
  <si>
    <t>Articles manufacturés</t>
  </si>
  <si>
    <t>Matériaux métalliques</t>
  </si>
  <si>
    <t>Matériaux non métalliques</t>
  </si>
  <si>
    <t>Matériaux composites</t>
  </si>
  <si>
    <t>Autres articles manufacturés</t>
  </si>
  <si>
    <t>Autres matières premières</t>
  </si>
  <si>
    <t>Matières consommables</t>
  </si>
  <si>
    <t>Produits chimiques et produits connexes</t>
  </si>
  <si>
    <t>Produits chimiques</t>
  </si>
  <si>
    <t>Produits pharmaceutiques</t>
  </si>
  <si>
    <t>Produits de laboratoire</t>
  </si>
  <si>
    <t>Produits de soins</t>
  </si>
  <si>
    <t>Autres produits chimiques et produits connexes</t>
  </si>
  <si>
    <t>Produits d'hygiène</t>
  </si>
  <si>
    <t>Langes et couches</t>
  </si>
  <si>
    <t>Vêtements d'hygiène pour usagers</t>
  </si>
  <si>
    <t>Autres produits d'hygiène</t>
  </si>
  <si>
    <t>Produits médico-thérapeutiques</t>
  </si>
  <si>
    <t>Produits et préparations alimentaires</t>
  </si>
  <si>
    <t>Produits pour la nutrition entérale</t>
  </si>
  <si>
    <t>Compléments alimentaires</t>
  </si>
  <si>
    <t>Autres produits et préparations alimentaires</t>
  </si>
  <si>
    <t>Autres matières consommables</t>
  </si>
  <si>
    <t>Fournitures consommables</t>
  </si>
  <si>
    <t>Combustibles</t>
  </si>
  <si>
    <t>Solides</t>
  </si>
  <si>
    <t>Bois</t>
  </si>
  <si>
    <t>Bois brut</t>
  </si>
  <si>
    <t>Copeaux de bois - pellets</t>
  </si>
  <si>
    <t>Autres bois</t>
  </si>
  <si>
    <t>Biomasse</t>
  </si>
  <si>
    <t>Charbon</t>
  </si>
  <si>
    <t>Autres solides</t>
  </si>
  <si>
    <t>Liquides</t>
  </si>
  <si>
    <t>Mazout</t>
  </si>
  <si>
    <t>Huiles végétales pour chauffage</t>
  </si>
  <si>
    <t>Autres liquides</t>
  </si>
  <si>
    <t>Gaz comprimé</t>
  </si>
  <si>
    <t>Produits d'entretien</t>
  </si>
  <si>
    <t>Fournitures d'atelier et d'usine</t>
  </si>
  <si>
    <t>Pièces de rechange</t>
  </si>
  <si>
    <t>Autres fournitures d'atelier et d'usine</t>
  </si>
  <si>
    <t>Fournitures de magasin</t>
  </si>
  <si>
    <t>Fournitures de bureau</t>
  </si>
  <si>
    <t>Carburants</t>
  </si>
  <si>
    <t>Lubrifiants</t>
  </si>
  <si>
    <t>Autres fournitures consommables</t>
  </si>
  <si>
    <t>Sel de déneigement</t>
  </si>
  <si>
    <t>Autres fournitures consommables diverses</t>
  </si>
  <si>
    <t>Emballages</t>
  </si>
  <si>
    <t>Emballages non récupérables</t>
  </si>
  <si>
    <t>Emballages récupérables</t>
  </si>
  <si>
    <t>Emballages à usage mixte</t>
  </si>
  <si>
    <t>Approvisionnements</t>
  </si>
  <si>
    <t>Achats de biens destinés à la revente ou à la redistribution</t>
  </si>
  <si>
    <t>Terrains</t>
  </si>
  <si>
    <t>Immeubles</t>
  </si>
  <si>
    <t>Marchandises</t>
  </si>
  <si>
    <t>Produits alimentaires et boissons destinés à la revente</t>
  </si>
  <si>
    <t>Matières brutes non comestibles (hors carburants) destinées à la revente</t>
  </si>
  <si>
    <t>Combustibles minéraux, lubrifiants et produits annexes destinés à la revente</t>
  </si>
  <si>
    <t>Electricité destinée à la revente</t>
  </si>
  <si>
    <t>Gaz destiné à la revente</t>
  </si>
  <si>
    <t>Chaleur destinée à la revente</t>
  </si>
  <si>
    <t>Eau destinée à la revente</t>
  </si>
  <si>
    <t>Autres énergies et fournitures consommables non stockables destinées à la revente</t>
  </si>
  <si>
    <t>Produits chimiques et produits connexes destinés à la revente</t>
  </si>
  <si>
    <t>Articles manufacturés destinés à la revente</t>
  </si>
  <si>
    <t>Vêtements et accessoires destinés à la revente</t>
  </si>
  <si>
    <t>Poubelles et sacs poubelles destinés à la revente</t>
  </si>
  <si>
    <t>Imprimés destinés à la revente</t>
  </si>
  <si>
    <t>Cartes destinées à la revente</t>
  </si>
  <si>
    <t>Cartes jeunes destinées à la revente</t>
  </si>
  <si>
    <t>Cartes K8 destinées à la revente</t>
  </si>
  <si>
    <t>Autres cartes destinées à la revente</t>
  </si>
  <si>
    <t>Livres, brochures et documentation destinés à la revente</t>
  </si>
  <si>
    <t>Supports audiovisuels (disques, CD…) destinés à la revente</t>
  </si>
  <si>
    <t>Autres imprimés destinés à la revente</t>
  </si>
  <si>
    <t>Autres articles manufacturés destinés à la revente</t>
  </si>
  <si>
    <t>Machines et matériel destinés à la revente</t>
  </si>
  <si>
    <t>Matériel technique et matériel informatique (Hardware et Software) destinés à la revente</t>
  </si>
  <si>
    <t>Autres machines et matériel destinés à la revente</t>
  </si>
  <si>
    <t>Autres marchandises destinées à la revente</t>
  </si>
  <si>
    <t>Variation des stocks</t>
  </si>
  <si>
    <t>Variation des stocks de matières premières</t>
  </si>
  <si>
    <t>Variation des stocks des matières consommables</t>
  </si>
  <si>
    <t>Variation des stocks de fournitures consommables</t>
  </si>
  <si>
    <t>Variation des stocks d'emballages</t>
  </si>
  <si>
    <t>Variation des stocks d'approvisionnements</t>
  </si>
  <si>
    <t>Variation des stocks de biens destinés à la revente</t>
  </si>
  <si>
    <t>Produits alimentaires et boissons destinées à la revente</t>
  </si>
  <si>
    <t>Achats non stockés et achats incorporés aux ouvrages et produits</t>
  </si>
  <si>
    <t>Achats non stockés de matières et fournitures</t>
  </si>
  <si>
    <t>Fournitures non stockables</t>
  </si>
  <si>
    <t>Eau</t>
  </si>
  <si>
    <t>Electricité</t>
  </si>
  <si>
    <t>Gaz de canalisation</t>
  </si>
  <si>
    <t>Chaleur</t>
  </si>
  <si>
    <t>Autres fournitures non stockables</t>
  </si>
  <si>
    <t>Fournitures d'entretien et de petit équipement</t>
  </si>
  <si>
    <t>Fournitures d'entretien</t>
  </si>
  <si>
    <t>Fournitures d'entretien sur biens immobiliers</t>
  </si>
  <si>
    <t>Fournitures d'entretien sur biens mobiliers</t>
  </si>
  <si>
    <t>Fournitures d'entretien sur matériel roulant</t>
  </si>
  <si>
    <t>Autres fournitures d'entretien</t>
  </si>
  <si>
    <t>Petit équipement</t>
  </si>
  <si>
    <t>Matériel pédagogique, récréatif, sportif et culturel</t>
  </si>
  <si>
    <t>Matériel pédagogique</t>
  </si>
  <si>
    <t>Matériel récréatif</t>
  </si>
  <si>
    <t>Matériel sportif</t>
  </si>
  <si>
    <t>Matériel culturel</t>
  </si>
  <si>
    <t>Matériel de laboratoire</t>
  </si>
  <si>
    <t>Matériel d'hôtellerie et d'hébergement</t>
  </si>
  <si>
    <t>Fournitures de lingerie-literie</t>
  </si>
  <si>
    <t>Lits / Chaises</t>
  </si>
  <si>
    <t>Autre matériel d'hôtellerie et d'hébergement</t>
  </si>
  <si>
    <t>Matériel de sécurité et matériel d'aide d'urgence</t>
  </si>
  <si>
    <t>Petit outillage</t>
  </si>
  <si>
    <t>Autre petit équipement</t>
  </si>
  <si>
    <t>Entretien de buanderie</t>
  </si>
  <si>
    <t>Autres fournitures d'entretien et de petit équipement</t>
  </si>
  <si>
    <t>Fournitures administratives</t>
  </si>
  <si>
    <t>Vêtements professionnels</t>
  </si>
  <si>
    <t>Autres matières et fournitures non stockées</t>
  </si>
  <si>
    <t>Achats incorporés aux ouvrages et produits</t>
  </si>
  <si>
    <t>Achats d'études et prestations de service (incorporés aux ouvrages et produits)</t>
  </si>
  <si>
    <t>Travail à façon</t>
  </si>
  <si>
    <t>Recherche et développement</t>
  </si>
  <si>
    <t>Frais d'architectes et d'ingénieurs</t>
  </si>
  <si>
    <t>Achats de matériel, équipements, pièces détachées et travaux (incorporés aux ouvrages et produits)</t>
  </si>
  <si>
    <t>Autres achats d'études et de prestations de service</t>
  </si>
  <si>
    <t>Rabais, remises et ristournes obtenus</t>
  </si>
  <si>
    <t>Achats de biens destinés à la revente</t>
  </si>
  <si>
    <t>Rabais, remises et ristournes non affectés</t>
  </si>
  <si>
    <t>Autres charges externes</t>
  </si>
  <si>
    <t>Loyers et charges locatives</t>
  </si>
  <si>
    <t>Loyers et charges immobilières</t>
  </si>
  <si>
    <t>Bâtiments</t>
  </si>
  <si>
    <t>Loyers et charges mobilières</t>
  </si>
  <si>
    <t>Installations techniques et machines</t>
  </si>
  <si>
    <t>Installations techniques</t>
  </si>
  <si>
    <t>Machines</t>
  </si>
  <si>
    <t>Autres installations, outillages et machines</t>
  </si>
  <si>
    <t>Outillage</t>
  </si>
  <si>
    <t>Mobilier</t>
  </si>
  <si>
    <t>Matériel informatique</t>
  </si>
  <si>
    <t>Logiciel</t>
  </si>
  <si>
    <t>Autre matériel informatique</t>
  </si>
  <si>
    <t>Autres installations</t>
  </si>
  <si>
    <t>Matériel roulant</t>
  </si>
  <si>
    <t>Charges locatives et de copropriété</t>
  </si>
  <si>
    <t>Leasing immobilier</t>
  </si>
  <si>
    <t>Leasing mobilier</t>
  </si>
  <si>
    <t>Location linge</t>
  </si>
  <si>
    <t>Autres locations</t>
  </si>
  <si>
    <t>Malis sur emballages</t>
  </si>
  <si>
    <t>Sous-traitance, entretien et réparations</t>
  </si>
  <si>
    <t>Sous-traitance générale (non incorporée directement aux ouvrages, travaux et produits)</t>
  </si>
  <si>
    <t>Services d'experts / Etudes / Travaux</t>
  </si>
  <si>
    <t>Consultances</t>
  </si>
  <si>
    <t>Informatique</t>
  </si>
  <si>
    <t>Marketing</t>
  </si>
  <si>
    <t>Etudes scientifiques</t>
  </si>
  <si>
    <t>Autres consultances</t>
  </si>
  <si>
    <t>Analyses</t>
  </si>
  <si>
    <t>Analyses d'eau</t>
  </si>
  <si>
    <t>Analyses alimentaires</t>
  </si>
  <si>
    <t>Autres analyses</t>
  </si>
  <si>
    <t>Conceptions et développements</t>
  </si>
  <si>
    <t>Développement informatique</t>
  </si>
  <si>
    <t>Recherches scientifiques</t>
  </si>
  <si>
    <t>Autres conceptions et développements</t>
  </si>
  <si>
    <t>Formations</t>
  </si>
  <si>
    <t>Autres services d'experts / Etudes / Travaux</t>
  </si>
  <si>
    <t>Services de réparation et de nettoyage</t>
  </si>
  <si>
    <t>Services de réparation</t>
  </si>
  <si>
    <t>Services de nettoyage</t>
  </si>
  <si>
    <t>Services de blanchissage</t>
  </si>
  <si>
    <t>Services administratifs et informatiques</t>
  </si>
  <si>
    <t>Services de transport</t>
  </si>
  <si>
    <t>Collecte de déchets</t>
  </si>
  <si>
    <t>Services d'urgence</t>
  </si>
  <si>
    <t>Autres services de transport</t>
  </si>
  <si>
    <t>Services de restauration et d'hébergement</t>
  </si>
  <si>
    <t>Cantines</t>
  </si>
  <si>
    <t>Repas sur roues</t>
  </si>
  <si>
    <t>Services d'hébergement</t>
  </si>
  <si>
    <t>Autres services de restauration</t>
  </si>
  <si>
    <t>Services éducatifs, services d'encadrement, services d'information, d'orientation, de soutien psycho-social et services de santé,</t>
  </si>
  <si>
    <t>Services éducatifs</t>
  </si>
  <si>
    <t>Services d'enseignement</t>
  </si>
  <si>
    <t>Aide aux devoirs</t>
  </si>
  <si>
    <t>Formation - cours dispensés</t>
  </si>
  <si>
    <t>Séminaires, conférences</t>
  </si>
  <si>
    <t>Autres services éducatifs</t>
  </si>
  <si>
    <t>Services d'encadrement</t>
  </si>
  <si>
    <t>Accueil de jour</t>
  </si>
  <si>
    <t>Accueil jour et nuit</t>
  </si>
  <si>
    <t>Accueil de nuit</t>
  </si>
  <si>
    <t>Colonies de vacances</t>
  </si>
  <si>
    <t>Autres services d'encadrement</t>
  </si>
  <si>
    <t>Services d'information, d'orientation et de soutien psycho-social</t>
  </si>
  <si>
    <t>Services d'information et d'orientation</t>
  </si>
  <si>
    <t>Services de consultation</t>
  </si>
  <si>
    <t>Services de professions psycho-sociales</t>
  </si>
  <si>
    <t>Services de soutien et de conseil</t>
  </si>
  <si>
    <t>Accueil socio-pédagogique</t>
  </si>
  <si>
    <t>Accueil gérontologique</t>
  </si>
  <si>
    <t>Autres services d'information, d'orientation et de soutien psycho-social</t>
  </si>
  <si>
    <t>Services de santé, d'aide et de soins</t>
  </si>
  <si>
    <t>Services médicaux</t>
  </si>
  <si>
    <t>Honoraires médicaux</t>
  </si>
  <si>
    <t>Autres services médicaux</t>
  </si>
  <si>
    <t>Services prestés par d'autres professions de santé</t>
  </si>
  <si>
    <t>Infirmiers</t>
  </si>
  <si>
    <t>Kinésithérapeutes</t>
  </si>
  <si>
    <t>Autres services prestés par d'autres professions de santé</t>
  </si>
  <si>
    <t>Services d'aide et de soins</t>
  </si>
  <si>
    <t>Actes essentiels de la vie</t>
  </si>
  <si>
    <t>Tâches domestiques</t>
  </si>
  <si>
    <t>Service de proximité</t>
  </si>
  <si>
    <t>Prestations de blanchissage</t>
  </si>
  <si>
    <t>Autres tâches domestiques</t>
  </si>
  <si>
    <t>Autres services d'aide et de soins</t>
  </si>
  <si>
    <t>Services liés aux soins esthétiques</t>
  </si>
  <si>
    <t>Autre sous-traitance générale (non incorporée directement aux ouvrages, travaux et produits)</t>
  </si>
  <si>
    <t>Entretien et réparations</t>
  </si>
  <si>
    <t>Sur installations techniques et machines (et immobilier)</t>
  </si>
  <si>
    <t>Sur terrains et constructions</t>
  </si>
  <si>
    <t>Infrastructures publiques</t>
  </si>
  <si>
    <t>Autres</t>
  </si>
  <si>
    <t>Sur installations techniques</t>
  </si>
  <si>
    <t>Installations à usage d'aides et de soins</t>
  </si>
  <si>
    <t>Installations hôtelières et d'hébergements</t>
  </si>
  <si>
    <t>Installations de voirie</t>
  </si>
  <si>
    <t>Installations de réseaux</t>
  </si>
  <si>
    <t>Ouvrages / Installations connexes des réseaux</t>
  </si>
  <si>
    <t>Autres installations techniques</t>
  </si>
  <si>
    <t>Sur machines</t>
  </si>
  <si>
    <t>Sur autres installations, outillages et machines</t>
  </si>
  <si>
    <t>Cheptel</t>
  </si>
  <si>
    <t>Sur matériel roulant</t>
  </si>
  <si>
    <t>Equipement de transport et manutention</t>
  </si>
  <si>
    <t>Véhicules de transport</t>
  </si>
  <si>
    <t>Contrats de maintenance</t>
  </si>
  <si>
    <t>Sur biens immobiliers</t>
  </si>
  <si>
    <t>Autres contrats de maintenance sur biens immobiliers</t>
  </si>
  <si>
    <t>Sur biens mobiliers</t>
  </si>
  <si>
    <t>Autres installations, outillage et mobilier</t>
  </si>
  <si>
    <t>Contrat d'assistance informatique</t>
  </si>
  <si>
    <t>Autres contrats de maintenance sur matériel informatique</t>
  </si>
  <si>
    <t>Autres contrats de maintenance sur autres installations, outillage et mobilier</t>
  </si>
  <si>
    <t>Matériel de sécurité</t>
  </si>
  <si>
    <t>Sur autres biens mobiliers</t>
  </si>
  <si>
    <t>Autres contrats de maintenance</t>
  </si>
  <si>
    <t>Études et recherches (non incorporées dans les produits)</t>
  </si>
  <si>
    <t>Rémunérations d'intermédiaires et honoraires</t>
  </si>
  <si>
    <t>Commissions et courtages</t>
  </si>
  <si>
    <t>Commissions et courtages sur achats</t>
  </si>
  <si>
    <t>Commissions et courtages sur ventes</t>
  </si>
  <si>
    <t>Rémunérations des transitaires</t>
  </si>
  <si>
    <t>Traitement informatique</t>
  </si>
  <si>
    <t>Services bancaires et assimilés</t>
  </si>
  <si>
    <t>Frais sur titres (achat, vente, garde)</t>
  </si>
  <si>
    <t>Commissions et frais sur émission d'emprunts</t>
  </si>
  <si>
    <t>Frais de compte</t>
  </si>
  <si>
    <t>Frais sur cartes de crédit</t>
  </si>
  <si>
    <t>Frais sur effets</t>
  </si>
  <si>
    <t>Rémunérations d'affacturage</t>
  </si>
  <si>
    <t>Location de coffres</t>
  </si>
  <si>
    <t>Autres frais et commissions bancaires (hors intérêts et frais assimilés)</t>
  </si>
  <si>
    <t>Honoraires</t>
  </si>
  <si>
    <t>Honoraires juridiques</t>
  </si>
  <si>
    <t>Honoraires d'avocats</t>
  </si>
  <si>
    <t>Honoraires de notaires</t>
  </si>
  <si>
    <t>Honoraires d'huissiers</t>
  </si>
  <si>
    <t>Autres honoraires juridiques</t>
  </si>
  <si>
    <t>Honoraires comptables et d'audit</t>
  </si>
  <si>
    <t>Honoraires fiscaux</t>
  </si>
  <si>
    <t>Autres honoraires</t>
  </si>
  <si>
    <t>Honoraires de consultance externe et d'expertise</t>
  </si>
  <si>
    <t>Honoraires des formateurs</t>
  </si>
  <si>
    <t>Honoraires d'architectes, géomètres et autres professionnels du bâtiment</t>
  </si>
  <si>
    <t>Honoraires médicaux et de soins</t>
  </si>
  <si>
    <t>Honoraires des autres professions de santé</t>
  </si>
  <si>
    <t>Honoraires de professions psycho-sociales</t>
  </si>
  <si>
    <t>Honoraires liés aux soins esthétiques</t>
  </si>
  <si>
    <t>Autres honoraires médicaux et de soins</t>
  </si>
  <si>
    <t>Autres honoraires divers</t>
  </si>
  <si>
    <t>Frais d'actes et de contentieux</t>
  </si>
  <si>
    <t>Frais de recrutement de personnel</t>
  </si>
  <si>
    <t>Autres rémunérations d'intermédiaires et honoraires</t>
  </si>
  <si>
    <t>Frais de dossier d'adoption</t>
  </si>
  <si>
    <t>Primes d'assurance</t>
  </si>
  <si>
    <t>Assurances sur biens de l'actif (biens propres)</t>
  </si>
  <si>
    <t>Bâtiments (incendie / vol...)</t>
  </si>
  <si>
    <t>Véhicules</t>
  </si>
  <si>
    <t>Installations</t>
  </si>
  <si>
    <t>Sur autres biens de l'actif</t>
  </si>
  <si>
    <t>Assurances sur biens pris en location</t>
  </si>
  <si>
    <t>Assurance sur location immobilière</t>
  </si>
  <si>
    <t>Assurance sur location mobilière</t>
  </si>
  <si>
    <t>Assurance-transport</t>
  </si>
  <si>
    <t>Sur achats</t>
  </si>
  <si>
    <t>Sur ventes</t>
  </si>
  <si>
    <t>Sur autres biens</t>
  </si>
  <si>
    <t>Assurance-risque d'exploitation</t>
  </si>
  <si>
    <t>Assurance-insolvabilité clients (pour le secteur conventionné : usagers)</t>
  </si>
  <si>
    <t>Assurance-responsabilité civile</t>
  </si>
  <si>
    <t>Autres assurances</t>
  </si>
  <si>
    <t>Assurance-accident usagers</t>
  </si>
  <si>
    <t>Autres assurances divers</t>
  </si>
  <si>
    <t>Frais de marketing et de communication</t>
  </si>
  <si>
    <t>Frais de marketing et de publicité</t>
  </si>
  <si>
    <t>Annonces et insertions</t>
  </si>
  <si>
    <t>Espaces publicitaires</t>
  </si>
  <si>
    <t>Autres annonces et insertions</t>
  </si>
  <si>
    <t>Echantillons</t>
  </si>
  <si>
    <t>Foires et expositions</t>
  </si>
  <si>
    <t>Cadeaux à la clientèle</t>
  </si>
  <si>
    <t>Catalogues et imprimés et publications</t>
  </si>
  <si>
    <t>Dons courants</t>
  </si>
  <si>
    <t>Sponsoring</t>
  </si>
  <si>
    <t>Autres achats de services publicitaires</t>
  </si>
  <si>
    <t>Frais de déplacements et de représentation</t>
  </si>
  <si>
    <t>Voyages et déplacements</t>
  </si>
  <si>
    <t>Direction</t>
  </si>
  <si>
    <t>Frais d'hébergement</t>
  </si>
  <si>
    <t>Frais de restauration</t>
  </si>
  <si>
    <t>Frais de trajet</t>
  </si>
  <si>
    <t>Frais de route liés à l'utilisation de véhicules privés</t>
  </si>
  <si>
    <t>Frais de parking et péages</t>
  </si>
  <si>
    <t>Personnel</t>
  </si>
  <si>
    <t>Frais de déménagement de l'entité</t>
  </si>
  <si>
    <t>Missions</t>
  </si>
  <si>
    <t>Réceptions et frais de représentation</t>
  </si>
  <si>
    <t>Frais de réception</t>
  </si>
  <si>
    <t>Frais de représentation</t>
  </si>
  <si>
    <t>Menues dépenses imprévues du Collège des bourgmestre et échevins</t>
  </si>
  <si>
    <t>Menues dépenses imprévues du Bureau du syndicat</t>
  </si>
  <si>
    <t>Menues dépenses imprévues du Président du Conseil d'Administration</t>
  </si>
  <si>
    <t>Frais postaux et frais de télécommunications</t>
  </si>
  <si>
    <t>Timbres</t>
  </si>
  <si>
    <t>Téléphone et autres frais de télécommunication</t>
  </si>
  <si>
    <t>Téléphone</t>
  </si>
  <si>
    <t>Téléphone mobile (GSM)</t>
  </si>
  <si>
    <t>Internet</t>
  </si>
  <si>
    <t>Téléphone à usage des pensionnaires</t>
  </si>
  <si>
    <t>Autres frais de télécommunication</t>
  </si>
  <si>
    <t>Autres frais postaux (location de boîtes postales, etc.)</t>
  </si>
  <si>
    <t>Transports de biens et transports collectifs du personnel (et des usagers)</t>
  </si>
  <si>
    <t>Transports sur achats</t>
  </si>
  <si>
    <t>Transports sur ventes</t>
  </si>
  <si>
    <t>Transports entre établissements ou chantiers</t>
  </si>
  <si>
    <t>Transports administratifs</t>
  </si>
  <si>
    <t>Transports collectifs de personnes</t>
  </si>
  <si>
    <t>Transports collectifs du personnel</t>
  </si>
  <si>
    <t>Transports collectifs des usagers</t>
  </si>
  <si>
    <t>Autres transports</t>
  </si>
  <si>
    <t>Transports en ambulance</t>
  </si>
  <si>
    <t>Autres transports divers</t>
  </si>
  <si>
    <t>Personnel extérieur à l'entité</t>
  </si>
  <si>
    <t>Personnel intérimaire</t>
  </si>
  <si>
    <t>Personnel prêté à l'entité</t>
  </si>
  <si>
    <t>Charges externes diverses</t>
  </si>
  <si>
    <t>Documentation</t>
  </si>
  <si>
    <t>Documentation générale</t>
  </si>
  <si>
    <t>Documentation technique</t>
  </si>
  <si>
    <t>Frais de colloques, séminaires, conférences</t>
  </si>
  <si>
    <t>Du personnel administratif et de direction</t>
  </si>
  <si>
    <t>Du personnel d'encadrement et de soins</t>
  </si>
  <si>
    <t>Autres frais de colloques, séminaires, conférences</t>
  </si>
  <si>
    <t>Elimination des déchets industriels</t>
  </si>
  <si>
    <t>Elimination des déchets non industriels</t>
  </si>
  <si>
    <t>Déchets pharmaceutiques</t>
  </si>
  <si>
    <t>Autres déchets non industriels</t>
  </si>
  <si>
    <t>Evacuation des eaux usées</t>
  </si>
  <si>
    <t>Frais de surveillance</t>
  </si>
  <si>
    <t>Cotisations aux associations professionnelles</t>
  </si>
  <si>
    <t>Autres charges externes diverses</t>
  </si>
  <si>
    <t>Frais de gestion du groupement (refacturation globale)</t>
  </si>
  <si>
    <t>Frais de formation</t>
  </si>
  <si>
    <t>Du personnel - autre</t>
  </si>
  <si>
    <t>Des bénévoles</t>
  </si>
  <si>
    <t>Autres frais de formation</t>
  </si>
  <si>
    <t>Autres charges externes diverses à payer</t>
  </si>
  <si>
    <t>Rabais, remises et ristournes obtenus sur autres charges externes</t>
  </si>
  <si>
    <t>Frais de personnel</t>
  </si>
  <si>
    <t>Rémunérations</t>
  </si>
  <si>
    <t>Salaires bruts</t>
  </si>
  <si>
    <t>Salaires de base</t>
  </si>
  <si>
    <t>Traitement de base - Fonctionnaires</t>
  </si>
  <si>
    <t>Traitement de base - Employés publics et communaux</t>
  </si>
  <si>
    <t>Salaires de base - Salariés</t>
  </si>
  <si>
    <t>Salaires de base - Salariés à tâche intellectuelle</t>
  </si>
  <si>
    <t>Salaires de base - Salariés à tâche manuelle</t>
  </si>
  <si>
    <t>Suppléments pour travail</t>
  </si>
  <si>
    <t>Dimanche</t>
  </si>
  <si>
    <t>Jours fériés légaux</t>
  </si>
  <si>
    <t>Heures supplémentaires</t>
  </si>
  <si>
    <t>Autres suppléments</t>
  </si>
  <si>
    <t>Suppléments de nuit</t>
  </si>
  <si>
    <t>Primes de ménage - Allocations de famille</t>
  </si>
  <si>
    <t>Primes de ménages</t>
  </si>
  <si>
    <t>Allocations de famille</t>
  </si>
  <si>
    <t>Primes et commissions</t>
  </si>
  <si>
    <t>Primes</t>
  </si>
  <si>
    <t>Primes d'astreinte</t>
  </si>
  <si>
    <t>Primes informatiques</t>
  </si>
  <si>
    <t>Allocations de repas</t>
  </si>
  <si>
    <t>Autres primes</t>
  </si>
  <si>
    <t>Commissions</t>
  </si>
  <si>
    <t>Pécules de vacances</t>
  </si>
  <si>
    <t>Autres gratifications, primes et commissions</t>
  </si>
  <si>
    <t>Avantages en nature</t>
  </si>
  <si>
    <t>Indemnités de licenciement</t>
  </si>
  <si>
    <t>Trimestre de faveur</t>
  </si>
  <si>
    <t>Autres avantages</t>
  </si>
  <si>
    <t>Subventions d'intérêts au personnel liées à un prêt hypothécaire</t>
  </si>
  <si>
    <t>Remboursements sur salaires</t>
  </si>
  <si>
    <t>Remboursements mutualité et Caisse de Sécurité Sociale</t>
  </si>
  <si>
    <t>Remboursements pour congé politique, sportif, culturel, éducatif et mandats sociaux</t>
  </si>
  <si>
    <t>Remboursements trimestre de faveur</t>
  </si>
  <si>
    <t>Autre personnel</t>
  </si>
  <si>
    <t>Étudiants</t>
  </si>
  <si>
    <t>Salariés occasionnels</t>
  </si>
  <si>
    <t>Autre personnel temporaire</t>
  </si>
  <si>
    <t>Charges sociales (part patronale)</t>
  </si>
  <si>
    <t>Charges sociales salariés</t>
  </si>
  <si>
    <t>Caisse Nationale de Santé</t>
  </si>
  <si>
    <t>Caisse Nationale d'Assurance-Pension</t>
  </si>
  <si>
    <t>Caisse de Prévoyance</t>
  </si>
  <si>
    <t>Cotisations patronales complémentaires</t>
  </si>
  <si>
    <t>Assurance-accident du travail</t>
  </si>
  <si>
    <t>Service de santé au travail</t>
  </si>
  <si>
    <t>Mutualité des employeurs</t>
  </si>
  <si>
    <t>Autres charges sociales patronales</t>
  </si>
  <si>
    <t>Caisse Nationale de Prestations Familiales (Cotisations aux allocations familiales…)</t>
  </si>
  <si>
    <t>Remboursements de charges sociales</t>
  </si>
  <si>
    <t>Pensions complémentaires</t>
  </si>
  <si>
    <t>Primes à des fonds de pensions extérieurs</t>
  </si>
  <si>
    <t>Dotation aux provisions pour pensions complémentaires</t>
  </si>
  <si>
    <t>Retenue d'impôt sur pension complémentaire</t>
  </si>
  <si>
    <t>Prime d'assurance-insolvabilité</t>
  </si>
  <si>
    <t>Pensions complémentaires versées par l'employeur</t>
  </si>
  <si>
    <t>Autres charges sociales</t>
  </si>
  <si>
    <t>Médecine du travail</t>
  </si>
  <si>
    <t>Autres charges sociales diverses</t>
  </si>
  <si>
    <t>Dotations aux corrections de valeur des éléments d'actif non financiers</t>
  </si>
  <si>
    <t>Dotations aux corrections de valeur sur frais d'établissement et frais assimilés</t>
  </si>
  <si>
    <t>Frais de constitution</t>
  </si>
  <si>
    <t>Frais de premier établissement</t>
  </si>
  <si>
    <t>Frais d'augmentation de capital et d'opérations diverses</t>
  </si>
  <si>
    <t>Frais d'émission d'emprunts</t>
  </si>
  <si>
    <t>Autres frais assimilés</t>
  </si>
  <si>
    <t>Dotations aux corrections de valeur sur immobilisations incorporelles</t>
  </si>
  <si>
    <t>Frais de recherche et de développement</t>
  </si>
  <si>
    <t>Etudes</t>
  </si>
  <si>
    <t>Etudes d'infrastructure et d'aménagement</t>
  </si>
  <si>
    <t>Etudes environnementales (écologie, réhabilitation de sites pollués,…)</t>
  </si>
  <si>
    <t>Etudes de marketing et de besoins</t>
  </si>
  <si>
    <t>Autres études</t>
  </si>
  <si>
    <t>Autres frais de recherche et de développement</t>
  </si>
  <si>
    <t>Concessions, brevets, licences, marques ainsi que droits et valeurs similaires</t>
  </si>
  <si>
    <t>Fonds de commerce, acquis à titre onéreux</t>
  </si>
  <si>
    <t>Acomptes versés et immobilisations incorporelles en cours</t>
  </si>
  <si>
    <t>Dotations aux corrections de valeur sur immobilisations corporelles</t>
  </si>
  <si>
    <t>Terrains et constructions</t>
  </si>
  <si>
    <t>Agencements et aménagements de terrains</t>
  </si>
  <si>
    <t>Agencements et aménagements de terrains nus</t>
  </si>
  <si>
    <t>Agencements et aménagements de terrains aménagés</t>
  </si>
  <si>
    <t>Agencements et aménagements d'espaces verts</t>
  </si>
  <si>
    <t>Agencements et aménagements d'autres terrains aménagés</t>
  </si>
  <si>
    <t>Agencements et aménagements de sous-sols et sursols</t>
  </si>
  <si>
    <t>Agencements et aménagements de terrains de gisement</t>
  </si>
  <si>
    <t>Agencements et aménagements de terrains bâtis</t>
  </si>
  <si>
    <t>Agencements et aménagements d'autres terrains</t>
  </si>
  <si>
    <t>Constructions</t>
  </si>
  <si>
    <t>Constructions sur sol propre</t>
  </si>
  <si>
    <t>Constructions à usage propre</t>
  </si>
  <si>
    <t>Installations générales</t>
  </si>
  <si>
    <t>Constructions à usage de tiers</t>
  </si>
  <si>
    <t>Réseaux de voirie</t>
  </si>
  <si>
    <t>Barrages et voies d'eau</t>
  </si>
  <si>
    <t>Ponts</t>
  </si>
  <si>
    <t>Tunnels</t>
  </si>
  <si>
    <t>Parking</t>
  </si>
  <si>
    <t>Arrêts autobus</t>
  </si>
  <si>
    <t>Gares</t>
  </si>
  <si>
    <t>Ports</t>
  </si>
  <si>
    <t>Autres infrastructures publiques</t>
  </si>
  <si>
    <t>Constructions sur sol d'autrui</t>
  </si>
  <si>
    <t>Autres constructions d'éléments nodaux</t>
  </si>
  <si>
    <t>Installations de recherche de personnes</t>
  </si>
  <si>
    <t>Installations médico-thérapeutiques</t>
  </si>
  <si>
    <t>Installations d'appels et de communication avec les malades</t>
  </si>
  <si>
    <t>Autres installations à usage d'aides et de soins</t>
  </si>
  <si>
    <t>Gaz</t>
  </si>
  <si>
    <t>Antenne collective</t>
  </si>
  <si>
    <t>Télécommunication</t>
  </si>
  <si>
    <t>Autres installations de réseaux</t>
  </si>
  <si>
    <t>Eau potable</t>
  </si>
  <si>
    <t>Eaux usées</t>
  </si>
  <si>
    <t>Autres ouvrages / Installations connexes des réseaux</t>
  </si>
  <si>
    <t>Matériel industriel et technique</t>
  </si>
  <si>
    <t>Outillage industriel et technique</t>
  </si>
  <si>
    <t>Autres machines</t>
  </si>
  <si>
    <t>Autres installations, outillage, mobilier et matériel roulant</t>
  </si>
  <si>
    <t>Equipement de transport et de manutention</t>
  </si>
  <si>
    <t>Véhicules automoteurs</t>
  </si>
  <si>
    <t>Voitures</t>
  </si>
  <si>
    <t>Bus</t>
  </si>
  <si>
    <t>Camions</t>
  </si>
  <si>
    <t>Camionnettes et voitures utilitaires</t>
  </si>
  <si>
    <t>Autres véhicules automoteurs</t>
  </si>
  <si>
    <t>Véhicules spéciaux</t>
  </si>
  <si>
    <t>Camions sapeurs-pompiers</t>
  </si>
  <si>
    <t>Ambulances</t>
  </si>
  <si>
    <t>Autres véhicules spéciaux</t>
  </si>
  <si>
    <t>Autres véhicules de transport</t>
  </si>
  <si>
    <t>Œuvres d'art</t>
  </si>
  <si>
    <t>Autre mobilier</t>
  </si>
  <si>
    <t>Matériel informatique (hardware)</t>
  </si>
  <si>
    <t>Cheptel (et autres actifs cultivés)</t>
  </si>
  <si>
    <t>Acomptes versés et immobilisations corporelles en cours</t>
  </si>
  <si>
    <t>Dotations aux corrections de valeur sur stocks</t>
  </si>
  <si>
    <t>Matières premières et consommables</t>
  </si>
  <si>
    <t>Produits en cours de fabrication et commandes en cours</t>
  </si>
  <si>
    <t>Produits finis et marchandises</t>
  </si>
  <si>
    <t>Terrains et immeubles destinés à la revente</t>
  </si>
  <si>
    <t>Acomptes versés</t>
  </si>
  <si>
    <t>Dotations aux corrections de valeur sur créances de l'actif circulant</t>
  </si>
  <si>
    <t>Créances résultant de ventes et prestations de services</t>
  </si>
  <si>
    <t>Corrections de valeur sur créances commerciales</t>
  </si>
  <si>
    <t>Recettes restant à recouvrer à la clôture de l'exercice</t>
  </si>
  <si>
    <t>Subventions et allocations restant à recouvrer à la clôture de l'exercice</t>
  </si>
  <si>
    <t>Autres créances résultant de ventes et prestations de services</t>
  </si>
  <si>
    <t>Créances sur des entreprises liées et des entreprises avec lesquelles l'entité a un lien de participation</t>
  </si>
  <si>
    <t>Autres créances</t>
  </si>
  <si>
    <t>Autres charges d'exploitation</t>
  </si>
  <si>
    <t>Redevances pour concessions, brevets, licences, marques, droits et valeurs similaires</t>
  </si>
  <si>
    <t>Concessions</t>
  </si>
  <si>
    <t>Brevets</t>
  </si>
  <si>
    <t>Licences informatiques et progiciels informatiques</t>
  </si>
  <si>
    <t>Marques et franchises</t>
  </si>
  <si>
    <t>Droits et valeurs similaires</t>
  </si>
  <si>
    <t>Droits d'auteur et de reproduction</t>
  </si>
  <si>
    <t>Redevances pour antenne collective</t>
  </si>
  <si>
    <t>Autres droits d'auteur et de reproduction</t>
  </si>
  <si>
    <t>Autres droits et valeurs similaires</t>
  </si>
  <si>
    <t>Indemnités</t>
  </si>
  <si>
    <t>Indemnités aux élus politiques</t>
  </si>
  <si>
    <t>Collège des bourgmestre et échevins</t>
  </si>
  <si>
    <t>Bureau</t>
  </si>
  <si>
    <t>Président du Conseil d'administration</t>
  </si>
  <si>
    <t>Indemnités aux membres des organes d'administration</t>
  </si>
  <si>
    <t>Indemnités aux membres du personnel</t>
  </si>
  <si>
    <t>Indemnités aux membres des commissions consultatives</t>
  </si>
  <si>
    <t>Indemnités aux bénévoles</t>
  </si>
  <si>
    <t>Autres indemnités</t>
  </si>
  <si>
    <t>Jetons de présence</t>
  </si>
  <si>
    <t>Jetons de présence aux élus politiques</t>
  </si>
  <si>
    <t>Conseil communal</t>
  </si>
  <si>
    <t>Comité</t>
  </si>
  <si>
    <t>Conseil d'administration</t>
  </si>
  <si>
    <t>Jetons de présence aux membres des organes d'administration</t>
  </si>
  <si>
    <t>Jetons de présence aux membres du personnel</t>
  </si>
  <si>
    <t>Jetons de présence aux membres des commissions consultatives</t>
  </si>
  <si>
    <t>Autres jetons de présence</t>
  </si>
  <si>
    <t>Tantièmes</t>
  </si>
  <si>
    <t>Pertes sur créances irrécouvrables</t>
  </si>
  <si>
    <t>Créances résultant de ventes et de prestations de services</t>
  </si>
  <si>
    <t>Créances sur des entreprises liées et sur des entreprises avec lesquelles l'entité a un lien de participation</t>
  </si>
  <si>
    <t>Décharges de l'office social</t>
  </si>
  <si>
    <t>Décharges accordées par le Collège des bourgmestre et échevins</t>
  </si>
  <si>
    <t>Décharges accordées par le Conseil communal</t>
  </si>
  <si>
    <t>Décharges accordées par le Receveur</t>
  </si>
  <si>
    <t>Impôts, taxes et versements assimilés</t>
  </si>
  <si>
    <t>Impôt foncier</t>
  </si>
  <si>
    <t>TVA non déductible</t>
  </si>
  <si>
    <t>Droits sur les marchandises en provenance de l'étranger</t>
  </si>
  <si>
    <t>Droits d'accises et taxe de consommation sur marchandises en provenance de l'étranger</t>
  </si>
  <si>
    <t>Droits de douane</t>
  </si>
  <si>
    <t>Montants compensatoires</t>
  </si>
  <si>
    <t>Droits d'accises à la production et taxe de consommation</t>
  </si>
  <si>
    <t>Taxe de rejet</t>
  </si>
  <si>
    <t>Taxe de prélèvement</t>
  </si>
  <si>
    <t>Autres droits d'accises à la production et taxe de consommation</t>
  </si>
  <si>
    <t>Droits d'enregistrement et de timbre, droits d'hypothèques</t>
  </si>
  <si>
    <t>Droits d'enregistrement</t>
  </si>
  <si>
    <t>Taxe d'abonnement</t>
  </si>
  <si>
    <t>Droits d'hypothèques</t>
  </si>
  <si>
    <t>Droits de timbre</t>
  </si>
  <si>
    <t>Autres droits d'enregistrement et de timbre, droits d'hypothèques</t>
  </si>
  <si>
    <t>Taxes sur les véhicules</t>
  </si>
  <si>
    <t>Taxe de cabaretage</t>
  </si>
  <si>
    <t>Autres droits et impôts</t>
  </si>
  <si>
    <t>Taxes liées aux visites techniques des véhicules</t>
  </si>
  <si>
    <t>Taxes communales</t>
  </si>
  <si>
    <t>Dotations aux provisions pour impôts</t>
  </si>
  <si>
    <t>Dotations aux plus-values immunisées</t>
  </si>
  <si>
    <t>Autres charges d'exploitation diverses</t>
  </si>
  <si>
    <t>Subventions</t>
  </si>
  <si>
    <t>Subventions non affectées</t>
  </si>
  <si>
    <t>Subventions affectées</t>
  </si>
  <si>
    <t>Subventions écologiques</t>
  </si>
  <si>
    <t>Subventions culturelles</t>
  </si>
  <si>
    <t>Subventions sociales</t>
  </si>
  <si>
    <t>Subventions économiques</t>
  </si>
  <si>
    <t>Subventions agricoles</t>
  </si>
  <si>
    <t>Autres subventions affectées</t>
  </si>
  <si>
    <t>Participations aux frais et transferts courants des Administrations publiques</t>
  </si>
  <si>
    <t>Participations aux frais d'exploitation</t>
  </si>
  <si>
    <t>Participations à caractère général</t>
  </si>
  <si>
    <t>Participations à caractère spécifique</t>
  </si>
  <si>
    <t>Participations au déficit</t>
  </si>
  <si>
    <t>Participations à des fonds</t>
  </si>
  <si>
    <t>Fonds pour l'emploi</t>
  </si>
  <si>
    <t>Fonds National de Solidarité</t>
  </si>
  <si>
    <t>Autres participations à des fonds</t>
  </si>
  <si>
    <t>Participations aux intérêts d'emprunt</t>
  </si>
  <si>
    <t>Participations à des traitements</t>
  </si>
  <si>
    <t>Participations aux traitements du personnel enseignant</t>
  </si>
  <si>
    <t>Autres participations à des traitements</t>
  </si>
  <si>
    <t>Autres participations aux frais</t>
  </si>
  <si>
    <t>Aides</t>
  </si>
  <si>
    <t>Aides aux personnes dans le besoin</t>
  </si>
  <si>
    <t>Aides financières non affectées</t>
  </si>
  <si>
    <t>Aides financières périodiques</t>
  </si>
  <si>
    <t>Supplément de rentes</t>
  </si>
  <si>
    <t>Argent de poche</t>
  </si>
  <si>
    <t>Autres aides financières périodiques</t>
  </si>
  <si>
    <t>Allocations de vie chère</t>
  </si>
  <si>
    <t>Autres aides financières non affectées</t>
  </si>
  <si>
    <t>Prises en charge de frais médicaux, hospitaliers et frais pharmaceutiques</t>
  </si>
  <si>
    <t>Frais d'hospitalisation</t>
  </si>
  <si>
    <t>Frais d'analyse</t>
  </si>
  <si>
    <t>Frais pharmaceutiques</t>
  </si>
  <si>
    <t>Autres prises en charge de frais médicaux, hospitaliers et frais pharmaceutiques</t>
  </si>
  <si>
    <t>Prises en charge d'honoraires (non-médicaux)</t>
  </si>
  <si>
    <t>Autres prises en charge d'honoraires</t>
  </si>
  <si>
    <t>Prises en charge de frais d'assurance</t>
  </si>
  <si>
    <t>Aides aux besoins quotidiens</t>
  </si>
  <si>
    <t>Frais de tenue de ménage</t>
  </si>
  <si>
    <t>Déchets</t>
  </si>
  <si>
    <t>Autres frais de tenue de ménage</t>
  </si>
  <si>
    <t>Aides au logement</t>
  </si>
  <si>
    <t>Loyer</t>
  </si>
  <si>
    <t>Garantie de loyer</t>
  </si>
  <si>
    <t>Travaux en rapport avec le logement</t>
  </si>
  <si>
    <t>Mobilier et électroménager</t>
  </si>
  <si>
    <t>Aides réduisant les loyers</t>
  </si>
  <si>
    <t>Autres aides au logement</t>
  </si>
  <si>
    <t>Frais d'alimentation, de soins et d'habillement</t>
  </si>
  <si>
    <t>Frais d'alimentation</t>
  </si>
  <si>
    <t>Soins corporels</t>
  </si>
  <si>
    <t>Frais d'habillement</t>
  </si>
  <si>
    <t>Aides au transport</t>
  </si>
  <si>
    <t>Aides aux frais de loisirs et de culture</t>
  </si>
  <si>
    <t>Tickets d'entrée</t>
  </si>
  <si>
    <t>Cartes de membres, abonnements</t>
  </si>
  <si>
    <t>Autres aides aux frais de loisirs</t>
  </si>
  <si>
    <t>Autres aides aux besoins quotidiens</t>
  </si>
  <si>
    <t>Aides aux besoins inhabituels</t>
  </si>
  <si>
    <t>Prise en charge de frais de justice et d'amendes</t>
  </si>
  <si>
    <t>Frais de justice</t>
  </si>
  <si>
    <t>Amendes</t>
  </si>
  <si>
    <t>Prise en charge des taxes communales</t>
  </si>
  <si>
    <t>Autres aides aux besoins inhabituels</t>
  </si>
  <si>
    <t>Cadeaux aux personnes dans le besoin</t>
  </si>
  <si>
    <t>Autres aides aux personnes dans le besoin</t>
  </si>
  <si>
    <t>Frais d'inhumation</t>
  </si>
  <si>
    <t>Aides aux sinistrés</t>
  </si>
  <si>
    <t>Aides aux enfants</t>
  </si>
  <si>
    <t>Fournitures en nature aux élèves</t>
  </si>
  <si>
    <t>Frais d'inscription</t>
  </si>
  <si>
    <t>Epargne scolaire</t>
  </si>
  <si>
    <t>Primes à la réussite scolaire</t>
  </si>
  <si>
    <t>Frais de garde d'enfants</t>
  </si>
  <si>
    <t>Autres aides aux enfants</t>
  </si>
  <si>
    <t>Aides aux résidents</t>
  </si>
  <si>
    <t>Primes de construction et d'acquisition</t>
  </si>
  <si>
    <t>Aides aux ménages en tant que producteurs</t>
  </si>
  <si>
    <t>Autres aides aux résidents</t>
  </si>
  <si>
    <t>Aides au tiers monde</t>
  </si>
  <si>
    <t>Autres aides</t>
  </si>
  <si>
    <t>Dotations aux Fonds dédiés - Engagements à réaliser sur ressources affectées</t>
  </si>
  <si>
    <t>Dotations des ressources non utilisées sur des subventions</t>
  </si>
  <si>
    <t>Dotations des ressources non utilisées sur des dons</t>
  </si>
  <si>
    <t>Dotations des ressources non utilisées sur des legs</t>
  </si>
  <si>
    <t>Dotations au fonds de réserve pour le logement</t>
  </si>
  <si>
    <t>Dotations aux autres fonds dédiés</t>
  </si>
  <si>
    <t>Dotations aux fonds</t>
  </si>
  <si>
    <t>Fonds pour Dépenses Communales</t>
  </si>
  <si>
    <t>Congé politique</t>
  </si>
  <si>
    <t>Congé syndical</t>
  </si>
  <si>
    <t>Elections et référendum</t>
  </si>
  <si>
    <t>Dotations aux autres fonds</t>
  </si>
  <si>
    <t>Contribution au traitement du personnel travaillant dans le secteur privé</t>
  </si>
  <si>
    <t>Dotations aux provisions d'exploitation</t>
  </si>
  <si>
    <t>Dotations aux provisions pour litiges</t>
  </si>
  <si>
    <t>Dotations aux provisions pour heures à récupérer</t>
  </si>
  <si>
    <t>Dotations aux provisions pour congés non pris</t>
  </si>
  <si>
    <t>Dotations aux provisions pour amendes et pénalités</t>
  </si>
  <si>
    <t>Dotations aux provisions réglementées, issues de conventions</t>
  </si>
  <si>
    <t>Dotations aux autres provisions d'exploitation</t>
  </si>
  <si>
    <t>Charges financières</t>
  </si>
  <si>
    <t>Dotations aux corrections de valeur et ajustements pour juste valeur sur immobilisations financières</t>
  </si>
  <si>
    <t>Dotations aux corrections de valeur sur immobilisations financières</t>
  </si>
  <si>
    <t>Parts dans des entreprises liées (ou assimilées)</t>
  </si>
  <si>
    <t>Créances sur des entreprises liées</t>
  </si>
  <si>
    <t>Parts dans des entreprises avec lesquelles la société (l'entité) a un lien de participation</t>
  </si>
  <si>
    <t>Créances sur des entreprises avec lesquelles la société (l'entité) a un lien de participation</t>
  </si>
  <si>
    <t>Titres ayant le caractère d'immobilisations</t>
  </si>
  <si>
    <t>Prêts et créances immobilisées</t>
  </si>
  <si>
    <t>Actions propres ou parts propres</t>
  </si>
  <si>
    <t>Ajustements pour juste valeur sur immobilisations financières</t>
  </si>
  <si>
    <t>Dotations aux corrections de valeur et ajustements pour juste valeur sur éléments financiers de l'actif circulant</t>
  </si>
  <si>
    <t>Dotations aux corrections de valeur sur valeurs mobilières</t>
  </si>
  <si>
    <t>Parts dans des entreprises liées</t>
  </si>
  <si>
    <t>Autres valeurs mobilières</t>
  </si>
  <si>
    <t>Dotations aux corrections de valeur sur créances sur des entreprises liées et sur des entreprises avec lesquelles l'entité a un lien de participation</t>
  </si>
  <si>
    <t>Dotations aux corrections de valeur sur autres créances</t>
  </si>
  <si>
    <t>Ajustements pour juste valeur sur éléments financiers de l'actif circulant</t>
  </si>
  <si>
    <t>Moins-values de cession de valeurs mobilières</t>
  </si>
  <si>
    <t>Intérêts et escomptes</t>
  </si>
  <si>
    <t>Intérêts des dettes financières</t>
  </si>
  <si>
    <t>Intérêts des dettes subordonnées</t>
  </si>
  <si>
    <t>Intérêts des emprunts obligataires</t>
  </si>
  <si>
    <t>Intérêts bancaires et assimilés</t>
  </si>
  <si>
    <t>Intérêts bancaires sur comptes courants</t>
  </si>
  <si>
    <t>Intérêts bancaires sur opérations de financement</t>
  </si>
  <si>
    <t>Intérêts sur leasings financiers</t>
  </si>
  <si>
    <t>Intérêts sur dettes commerciales</t>
  </si>
  <si>
    <t>Intérêts sur des entreprises liées et sur des entreprises avec lesquelles l'entité a un lien de participation</t>
  </si>
  <si>
    <t>Escomptes et frais sur effets</t>
  </si>
  <si>
    <t>Escomptes accordés</t>
  </si>
  <si>
    <t>Intérêts sur autres emprunts et dettes</t>
  </si>
  <si>
    <t>Pertes de change</t>
  </si>
  <si>
    <t>Quote-part de perte dans les entreprises collectives (autres que les sociétés de capitaux)</t>
  </si>
  <si>
    <t>Autres charges financières</t>
  </si>
  <si>
    <t>Emprunts obligataires non convertibles / annuité des emprunts - part formée par l'amortissement</t>
  </si>
  <si>
    <t>Dettes envers des établissements de crédit / annuité des emprunts - part formée par l'amortissement</t>
  </si>
  <si>
    <t>Emprunt des établissements publics communaux - part formée par l'amortissement</t>
  </si>
  <si>
    <t>Dettes de leasing financier - part formée par l'amortissement</t>
  </si>
  <si>
    <t>Dettes en relation avec les partenariats publics-privés - part formée par l'amortissement</t>
  </si>
  <si>
    <t>Dotations aux provisions financières</t>
  </si>
  <si>
    <t>Dotations aux provisions pour remboursement futur des emprunts obligataires - part du capital</t>
  </si>
  <si>
    <t>Autres dotations aux provisions financières</t>
  </si>
  <si>
    <t>Charges exceptionnelles</t>
  </si>
  <si>
    <t>Dotations aux corrections de valeur exceptionnelles sur immobilisations incorporelles et corporelles</t>
  </si>
  <si>
    <t>sur immobilisations incorporelles</t>
  </si>
  <si>
    <t>sur immobilisations corporelles</t>
  </si>
  <si>
    <t>Dotations aux corrections de valeur exceptionnelles sur éléments de l'actif circulant</t>
  </si>
  <si>
    <t>sur stocks</t>
  </si>
  <si>
    <t>sur créances</t>
  </si>
  <si>
    <t>Dotations aux corrections de valeurs exceptionnelles sur créances</t>
  </si>
  <si>
    <t>Recettes exceptionnelles restant à recouvrer</t>
  </si>
  <si>
    <t>Subventions et allocations e</t>
  </si>
  <si>
    <t>Autres dotations aux corrections de valeur exceptionnelles sur créances</t>
  </si>
  <si>
    <t>Valeur comptable des immobilisations incorporelles et corporelles cédées</t>
  </si>
  <si>
    <t>Immobilisations incorporelles</t>
  </si>
  <si>
    <t>Immobilisations corporelles</t>
  </si>
  <si>
    <t>Terrains nus</t>
  </si>
  <si>
    <t>Terrains aménagés</t>
  </si>
  <si>
    <t>Espaces verts</t>
  </si>
  <si>
    <t>Autres terrains aménagés</t>
  </si>
  <si>
    <t>Sous-sols et sursols</t>
  </si>
  <si>
    <t>Terrains de gisement</t>
  </si>
  <si>
    <t>Terrains bâtis</t>
  </si>
  <si>
    <t>Autres terrains</t>
  </si>
  <si>
    <t>Installations hôtelières et d'hébergement</t>
  </si>
  <si>
    <t>Valeur comptable des immobilisations financières cédées</t>
  </si>
  <si>
    <t>Apports *</t>
  </si>
  <si>
    <t>Apports en capital, Fonds et Fonds associatifs souscrits (Montant total)</t>
  </si>
  <si>
    <t>Apports en capital à la création / premier apport</t>
  </si>
  <si>
    <t>Apports pour investissements à réaliser</t>
  </si>
  <si>
    <t>Legs et donations avec contrepartie d'actifs immobilisés</t>
  </si>
  <si>
    <t>Autres apports en capital, Fonds et Fonds associatifs</t>
  </si>
  <si>
    <t>Apports en capital, Fonds et Fonds associatifs souscrits non appelés</t>
  </si>
  <si>
    <t>Apports en capital, Fonds et Fonds associatifs souscrits appelés et non versés</t>
  </si>
  <si>
    <t>Valeur comptable des créances de l'actif circulant financier cédées</t>
  </si>
  <si>
    <t>Sur des entreprises liées et sur des entreprises avec lesquelles la société (l'entité) a un lien de participation</t>
  </si>
  <si>
    <t>Sur autres créances</t>
  </si>
  <si>
    <t>Autres charges exceptionnelles</t>
  </si>
  <si>
    <t>Pénalités sur marchés et dédits payés sur achats et ventes</t>
  </si>
  <si>
    <t>Amendes et pénalités fiscales, sociales et pénales</t>
  </si>
  <si>
    <t>Dommages et intérêts</t>
  </si>
  <si>
    <t>Malis provenant de clauses d'indexation</t>
  </si>
  <si>
    <t>Autres charges exceptionnelles diverses</t>
  </si>
  <si>
    <t>Dotations aux provisions exceptionnelles</t>
  </si>
  <si>
    <t>Dotations aux provisions pour grosses réparations et remplacements d'investissements</t>
  </si>
  <si>
    <t>Autres dotations aux provisions exceptionnelles</t>
  </si>
  <si>
    <t>Impôts sur le résultat</t>
  </si>
  <si>
    <t>Impôt sur le revenu des collectivités</t>
  </si>
  <si>
    <t>Exercice courant</t>
  </si>
  <si>
    <t>Exercices antérieurs</t>
  </si>
  <si>
    <t>Impôt commercial</t>
  </si>
  <si>
    <t>Impôts étrangers sur le résultat</t>
  </si>
  <si>
    <t>Retenues d'impôt à la source</t>
  </si>
  <si>
    <t>Impôts supportés par les établissements stables</t>
  </si>
  <si>
    <t>Impôts supportés par les entreprises non résidentes</t>
  </si>
  <si>
    <t>Autres impôts étrangers</t>
  </si>
  <si>
    <t>Dotations aux provisions pour impôts sur le résultat</t>
  </si>
  <si>
    <t>Dotations aux provisions pour impôts différés</t>
  </si>
  <si>
    <t>Autres impôts ne figurant pas sous le poste ci-dessus</t>
  </si>
  <si>
    <t>Impôt sur la fortune</t>
  </si>
  <si>
    <t>Impôts étrangers</t>
  </si>
  <si>
    <t>Autres impôts et taxes</t>
  </si>
  <si>
    <t>Remboursement de taxes, de redevances et d'autres recettes indûment touchées</t>
  </si>
  <si>
    <t>Remboursement d'impôts indirects indûment touchés</t>
  </si>
  <si>
    <t>Remboursement d'impôts directs indûment touchés</t>
  </si>
  <si>
    <t>TVA payée à l'Administration de l'Enregistrement et des Domaines</t>
  </si>
  <si>
    <t>Dotations aux provisions pour autres impôts</t>
  </si>
  <si>
    <t>Montant net du chiffre d'affaires</t>
  </si>
  <si>
    <t>Ventes sur commandes en cours</t>
  </si>
  <si>
    <t>Produits</t>
  </si>
  <si>
    <t>Prestations de services</t>
  </si>
  <si>
    <t>Immeubles en construction</t>
  </si>
  <si>
    <t>Ventes de produits finis</t>
  </si>
  <si>
    <t>Matières brutes non comestibles (hors carburant)</t>
  </si>
  <si>
    <t>Produits agricoles</t>
  </si>
  <si>
    <t>Produits forestiers (bois,….)</t>
  </si>
  <si>
    <t>Autres matières brutes non comestibles (hors carburant)</t>
  </si>
  <si>
    <t>Combustibles minéraux, lubrifiants et produits annexes</t>
  </si>
  <si>
    <t>Autres combustibles minéraux, lubrifiants et produits annexes</t>
  </si>
  <si>
    <t>Textile</t>
  </si>
  <si>
    <t>Autres produits finis</t>
  </si>
  <si>
    <t>Ventes de produits intermédiaires</t>
  </si>
  <si>
    <t>Ventes de produits résiduels</t>
  </si>
  <si>
    <t>Rebuts</t>
  </si>
  <si>
    <t>Matières de récupération</t>
  </si>
  <si>
    <t>Matériaux recyclables</t>
  </si>
  <si>
    <t>Autres matières de récupération</t>
  </si>
  <si>
    <t>Ventes d'éléments destinés à la revente</t>
  </si>
  <si>
    <t>Ventes de marchandises</t>
  </si>
  <si>
    <t>Ventes de terrains et d'immeubles existants (promotion immobilière)</t>
  </si>
  <si>
    <t>Ventes d'autres éléments destinés à la revente</t>
  </si>
  <si>
    <t>Electricité, gaz et chaleur</t>
  </si>
  <si>
    <t>Abonnement à l'électricité</t>
  </si>
  <si>
    <t>Abonnement au gaz</t>
  </si>
  <si>
    <t>Abonnement à la chaleur</t>
  </si>
  <si>
    <t>Eau, ordures et canalisation</t>
  </si>
  <si>
    <t>Abonnement à l'eau - frais fixes</t>
  </si>
  <si>
    <t>Enlèvement, destruction et recyclage des ordures</t>
  </si>
  <si>
    <t>Canalisation, épuration des eaux usées</t>
  </si>
  <si>
    <t>Travaux de construction</t>
  </si>
  <si>
    <t>Services de transport de personnes (Autobus et Tramways)</t>
  </si>
  <si>
    <t>Service de transport en ambulance</t>
  </si>
  <si>
    <t>Services d'hébergement (volet hôtelier)</t>
  </si>
  <si>
    <t>Services de restauration (sans encadrement)</t>
  </si>
  <si>
    <t>Services de communication et de télévision</t>
  </si>
  <si>
    <t>Télévision et antenne collective</t>
  </si>
  <si>
    <t>Téléassistance / Téléalarme</t>
  </si>
  <si>
    <t>Internet mobile</t>
  </si>
  <si>
    <t>Autres services d'informations et de télévision</t>
  </si>
  <si>
    <t>Services culturels</t>
  </si>
  <si>
    <t>Musée</t>
  </si>
  <si>
    <t>Théâtre</t>
  </si>
  <si>
    <t>Cinéma</t>
  </si>
  <si>
    <t>Autres services culturels</t>
  </si>
  <si>
    <t>Activités de loisirs</t>
  </si>
  <si>
    <t>Piscine</t>
  </si>
  <si>
    <t>Patinoire</t>
  </si>
  <si>
    <t>Autres activités de loisirs</t>
  </si>
  <si>
    <t>Services de consultance</t>
  </si>
  <si>
    <t>Consultance juridique</t>
  </si>
  <si>
    <t>Consultance psychologique / pédagogique</t>
  </si>
  <si>
    <t>Consultance managériale</t>
  </si>
  <si>
    <t>Autres services de consultance</t>
  </si>
  <si>
    <t>Services administratifs et de support</t>
  </si>
  <si>
    <t>Tenue de la comptabilité</t>
  </si>
  <si>
    <t>Gestion des salaires</t>
  </si>
  <si>
    <t>Facturation</t>
  </si>
  <si>
    <t>Autres services administratifs et de support</t>
  </si>
  <si>
    <t>Services d'entretien, de réparation des infrastructures et des équipements</t>
  </si>
  <si>
    <t>Services de nettoyage des infrastructures</t>
  </si>
  <si>
    <t>Services d'impression et de copies</t>
  </si>
  <si>
    <t>Reproduction de photographies</t>
  </si>
  <si>
    <t>Photocopies</t>
  </si>
  <si>
    <t>Impressions</t>
  </si>
  <si>
    <t>Services régaliens</t>
  </si>
  <si>
    <t>Sapeurs-pompiers</t>
  </si>
  <si>
    <t>Autres services régaliens</t>
  </si>
  <si>
    <t>Enseignement fondamental</t>
  </si>
  <si>
    <t>Education précoce</t>
  </si>
  <si>
    <t>Education préscolaire</t>
  </si>
  <si>
    <t>Education primaire</t>
  </si>
  <si>
    <t>Autres services d'enseignement</t>
  </si>
  <si>
    <t>Aide aux devoirs à domicile</t>
  </si>
  <si>
    <t>Accueil jour et nuit (internats, centres d'accueil)</t>
  </si>
  <si>
    <t>Forfait tâches domestiques (perçu de l'assurance dépendance)</t>
  </si>
  <si>
    <t>Services funéraires</t>
  </si>
  <si>
    <t>Autres services</t>
  </si>
  <si>
    <t>Services de marketing</t>
  </si>
  <si>
    <t>Services d'architectes</t>
  </si>
  <si>
    <t>Services de ventes</t>
  </si>
  <si>
    <t>Services de stockage</t>
  </si>
  <si>
    <t>Services d'ingénieurs</t>
  </si>
  <si>
    <t>Services de recherche et développement</t>
  </si>
  <si>
    <t>Impôts et taxes communales</t>
  </si>
  <si>
    <t>Impôt</t>
  </si>
  <si>
    <t>Taxe sur les résidences secondaires</t>
  </si>
  <si>
    <t>Taxe sur les chiens</t>
  </si>
  <si>
    <t>Taxes</t>
  </si>
  <si>
    <t>Taxes liées à l'utilisation des services publics et du domaine</t>
  </si>
  <si>
    <t>Affichages publics</t>
  </si>
  <si>
    <t>Droits de place</t>
  </si>
  <si>
    <t>Dispersions des cendres et aménagements de monuments funéraires</t>
  </si>
  <si>
    <t>Autres taxes liées à l'utilisation des services publics et du domaine</t>
  </si>
  <si>
    <t>Taxes liées à l'urbanisation</t>
  </si>
  <si>
    <t>Vignettes de stationnement résidentiel</t>
  </si>
  <si>
    <t>Modifications de plans liés à la construction dans un lotissement</t>
  </si>
  <si>
    <t>Taxes compensatoires liées aux garages et emplacements</t>
  </si>
  <si>
    <t>Mutations immobilières</t>
  </si>
  <si>
    <t>Autorisations de bâtir</t>
  </si>
  <si>
    <t>Antennes paraboliques</t>
  </si>
  <si>
    <t>Autres taxes liées à l'urbanisation</t>
  </si>
  <si>
    <t>Taxes liées à l'environnement</t>
  </si>
  <si>
    <t>Dépotoirs à usage privé</t>
  </si>
  <si>
    <t>Déchets inertes</t>
  </si>
  <si>
    <t>Taxes écologiques</t>
  </si>
  <si>
    <t>Autres taxes liées à l'environnement</t>
  </si>
  <si>
    <t>Taxes liées à la production énergétique et industrielle</t>
  </si>
  <si>
    <t>Surtaxes de consommation excessive</t>
  </si>
  <si>
    <t>Utilisation de sources privées</t>
  </si>
  <si>
    <t>Assainissement</t>
  </si>
  <si>
    <t>Autres taxes liées à la production énergétique et industrielle</t>
  </si>
  <si>
    <t>Taxes de chancellerie</t>
  </si>
  <si>
    <t>Actes d'état civil</t>
  </si>
  <si>
    <t>Cartes d'identité</t>
  </si>
  <si>
    <t>Cartes de séjour ou de résident d'étranger</t>
  </si>
  <si>
    <t>Célébrations de mariage / déclarations de partenariat</t>
  </si>
  <si>
    <t>Livrets de famille</t>
  </si>
  <si>
    <t>Transcriptions d'emplacements de cimetière</t>
  </si>
  <si>
    <t>Autres actes d'état civil</t>
  </si>
  <si>
    <t>Avertissements</t>
  </si>
  <si>
    <t>Lettres de rappel</t>
  </si>
  <si>
    <t>Frais de carte d'impôt liés à un recensement hors délai</t>
  </si>
  <si>
    <t>Autres avertissements</t>
  </si>
  <si>
    <t>Autorisations</t>
  </si>
  <si>
    <t>Nuits blanches</t>
  </si>
  <si>
    <t>Nuits blanches alcoolisées</t>
  </si>
  <si>
    <t>Nuits blanches alcoolisées jusqu'à 6 heures</t>
  </si>
  <si>
    <t>Nuits blanches non alcoolisées</t>
  </si>
  <si>
    <t>Débits de boissons</t>
  </si>
  <si>
    <t>Autorisations de cabaretage</t>
  </si>
  <si>
    <t>Loteries et tombolas</t>
  </si>
  <si>
    <t>Commodo et incommodo</t>
  </si>
  <si>
    <t>Autres autorisations</t>
  </si>
  <si>
    <t>Travaux administratifs</t>
  </si>
  <si>
    <t>Traitement de dossiers</t>
  </si>
  <si>
    <t>Autres taxes de chancellerie</t>
  </si>
  <si>
    <t>Taxes spécifiques liées aux activités de services</t>
  </si>
  <si>
    <t>Séjours (nuitées, hébergement)</t>
  </si>
  <si>
    <t>Autres taxes spécifiques liées aux activités de services</t>
  </si>
  <si>
    <t>Autres taxes</t>
  </si>
  <si>
    <t>Autres éléments du chiffre d'affaires</t>
  </si>
  <si>
    <t>Loyer immobilier et charges</t>
  </si>
  <si>
    <t>Loyers et charges de terrains</t>
  </si>
  <si>
    <t>Fermage - Pâturage</t>
  </si>
  <si>
    <t>Camping (en cas de sous-traitance de la gérance)</t>
  </si>
  <si>
    <t>Emplacements camping</t>
  </si>
  <si>
    <t>Autre location de terrains</t>
  </si>
  <si>
    <t>Loyers et charges de bâtiments</t>
  </si>
  <si>
    <t>Bâtiment communal</t>
  </si>
  <si>
    <t>Entrepôt public</t>
  </si>
  <si>
    <t>Centre médical</t>
  </si>
  <si>
    <t>Logements sociaux / personnes âgées</t>
  </si>
  <si>
    <t>Chambre en maison de retraite</t>
  </si>
  <si>
    <t>Hivernage bateaux</t>
  </si>
  <si>
    <t>Autre location de bâtiments</t>
  </si>
  <si>
    <t>Loyers et charges de salles</t>
  </si>
  <si>
    <t>Centre culturel</t>
  </si>
  <si>
    <t>Hall des sports</t>
  </si>
  <si>
    <t>Salle des fêtes</t>
  </si>
  <si>
    <t>Salle de réunion</t>
  </si>
  <si>
    <t>Salle de musique</t>
  </si>
  <si>
    <t>Stade</t>
  </si>
  <si>
    <t>Cuisine et autre équipement</t>
  </si>
  <si>
    <t>Exposition</t>
  </si>
  <si>
    <t>Hutte de chasse</t>
  </si>
  <si>
    <t>Autre location de salles</t>
  </si>
  <si>
    <t>Loyers et charges d'emplacements de stationnement</t>
  </si>
  <si>
    <t>Parking payant</t>
  </si>
  <si>
    <t>Taxe de stationnement spéciale</t>
  </si>
  <si>
    <t>Parcomètre</t>
  </si>
  <si>
    <t>Parking couvert</t>
  </si>
  <si>
    <t>Port de plaisance (amerrissage)</t>
  </si>
  <si>
    <t>Garage</t>
  </si>
  <si>
    <t>Autre location d'emplacements de stationnement</t>
  </si>
  <si>
    <t>Loyers et charges d'infrastructures</t>
  </si>
  <si>
    <t>Utilisation du réseau</t>
  </si>
  <si>
    <t>Autres locations d'infrastructures</t>
  </si>
  <si>
    <t>Location en relation avec les services funéraires</t>
  </si>
  <si>
    <t>Morgue, obitoire et chambre froide</t>
  </si>
  <si>
    <t>Autre location en relation avec les services funéraires</t>
  </si>
  <si>
    <t>Loyer mobilier</t>
  </si>
  <si>
    <t>Location de matériels</t>
  </si>
  <si>
    <t>Matériel forestier et agricole</t>
  </si>
  <si>
    <t>Matériel d'entretien des espaces verts</t>
  </si>
  <si>
    <t>Matériel d'entretien de la voirie et des réseaux</t>
  </si>
  <si>
    <t>Matériel de services hôteliers</t>
  </si>
  <si>
    <t>Matériel touristique</t>
  </si>
  <si>
    <t>Matériel d'hygiène et de santé</t>
  </si>
  <si>
    <t>Autre location de matériels</t>
  </si>
  <si>
    <t>Location d'instruments</t>
  </si>
  <si>
    <t>Location de livres</t>
  </si>
  <si>
    <t>Autre loyer mobilier</t>
  </si>
  <si>
    <t>Ventes d'emballages</t>
  </si>
  <si>
    <t>Cotisations, dons et collectes</t>
  </si>
  <si>
    <t>Cotisations</t>
  </si>
  <si>
    <t>Dons</t>
  </si>
  <si>
    <t>Collectes</t>
  </si>
  <si>
    <t>Legs</t>
  </si>
  <si>
    <t>Legs sans droit de reprise</t>
  </si>
  <si>
    <t>Legs avec droit de reprise</t>
  </si>
  <si>
    <t>Autres éléments divers du chiffre d'affaires</t>
  </si>
  <si>
    <t>Produits et services dans l'intérêt des tiers</t>
  </si>
  <si>
    <t>Mise à disposition de personnel facturée</t>
  </si>
  <si>
    <t>Produits des services exploités dans l'intérêt du personnel</t>
  </si>
  <si>
    <t>Crèche</t>
  </si>
  <si>
    <t>Cantine</t>
  </si>
  <si>
    <t>Logements de service</t>
  </si>
  <si>
    <t>Autres produits des services exploités dans l'intérêt du personnel</t>
  </si>
  <si>
    <t>Produits et services refacturés aux membres du groupement (refacturation globale)</t>
  </si>
  <si>
    <t>Autres prestations et autres services</t>
  </si>
  <si>
    <t>Autres prestations</t>
  </si>
  <si>
    <t>Dans l'intérêt des médecins</t>
  </si>
  <si>
    <t>Dans l'intérêt des professions socio-éducatives et de santé</t>
  </si>
  <si>
    <t>Dans l'intérêt d'autres hôpitaux</t>
  </si>
  <si>
    <t>Dans l'intérêt d'autres établissements d'aides et de soins</t>
  </si>
  <si>
    <t>Rabais, remises et ristournes accordés par l'entité</t>
  </si>
  <si>
    <t>Sur ventes sur commandes en cours</t>
  </si>
  <si>
    <t>Sur ventes de produits finis</t>
  </si>
  <si>
    <t>Sur ventes de produits intermédiaires</t>
  </si>
  <si>
    <t>Sur ventes de produits résiduels</t>
  </si>
  <si>
    <t>Sur ventes d'éléments destinés à la revente</t>
  </si>
  <si>
    <t>Sur prestations de services</t>
  </si>
  <si>
    <t>Sur autres éléments du chiffre d'affaires</t>
  </si>
  <si>
    <t>Variation des stocks de produits finis, d'en cours de fabrication et des commandes en cours</t>
  </si>
  <si>
    <t>Variation des stocks de produits en cours de fabrication et de commandes en cours</t>
  </si>
  <si>
    <t>Variation des stocks de produits en cours</t>
  </si>
  <si>
    <t>Variation des stocks de commandes en cours - produits</t>
  </si>
  <si>
    <t>Variation des stocks de commandes en cours - prestations de services</t>
  </si>
  <si>
    <t>Variation des stocks d'immeubles en construction</t>
  </si>
  <si>
    <t>Variation des stocks de produits finis et marchandises</t>
  </si>
  <si>
    <t>Variation des stocks de produits finis</t>
  </si>
  <si>
    <t>Variation des stocks de produits intermédiaires</t>
  </si>
  <si>
    <t>Variation des stocks de produits résiduels</t>
  </si>
  <si>
    <t>Variation des stocks de marchandises</t>
  </si>
  <si>
    <t>Variation des stocks de marchandises en voie d'acheminement, mises en dépôt ou données en consignation</t>
  </si>
  <si>
    <t>Production immobilisée</t>
  </si>
  <si>
    <t>Frais de recherche et développement</t>
  </si>
  <si>
    <t>Concessions, brevets, licences, marques, droits et valeurs similaires</t>
  </si>
  <si>
    <t>Licences informatiques</t>
  </si>
  <si>
    <t>Reprises de corrections de valeur des éléments d'actif non financiers</t>
  </si>
  <si>
    <t>Reprises de corrections de valeur sur immobilisations incorporelles</t>
  </si>
  <si>
    <t>Reprises de corrections de valeur sur immobilisations corporelles</t>
  </si>
  <si>
    <t>Agencements et aménagements d’autres terrains aménagés</t>
  </si>
  <si>
    <t>Constructions (sur sol propre)</t>
  </si>
  <si>
    <t>Installations de recherche personne</t>
  </si>
  <si>
    <t>OEuvres d'art</t>
  </si>
  <si>
    <t>Reprises de corrections de valeur sur stocks</t>
  </si>
  <si>
    <t>Reprises de corrections de valeur sur créances de l'actif circulant</t>
  </si>
  <si>
    <t>Reprises de corrections de valeur sur créances commerciales</t>
  </si>
  <si>
    <t>Recettes restant à recouvrer des exercices antérieurs</t>
  </si>
  <si>
    <t>Subventions et allocations restant à recouvrer des exercices antérieurs</t>
  </si>
  <si>
    <t>Autres reprises de corrections de valeur sur créances résultant de ventes et prestations de services</t>
  </si>
  <si>
    <t>Autres produits d'exploitation</t>
  </si>
  <si>
    <t>Parkings</t>
  </si>
  <si>
    <t>Exploitation des carrières</t>
  </si>
  <si>
    <t>Cimetières</t>
  </si>
  <si>
    <t>Emplacements taxis</t>
  </si>
  <si>
    <t>Autres concessions</t>
  </si>
  <si>
    <t>Revenus des immeubles non affectés aux activités professionnelles</t>
  </si>
  <si>
    <t>Jetons de présence, tantièmes et rémunérations assimilées</t>
  </si>
  <si>
    <t>Subventions d'exploitation et transferts courants des Administrations publiques</t>
  </si>
  <si>
    <t>Subventions sur produits</t>
  </si>
  <si>
    <t>Subventions en relation avec le transport de personnes (hors recettes RGTR)</t>
  </si>
  <si>
    <t>Subventions en relation avec la gratuité du transport des élèves (préscolaire, primaire, secondaire, EDIFF)</t>
  </si>
  <si>
    <t>Autres subventions en relation avec le transport de personnes (hors recettes RGTR)</t>
  </si>
  <si>
    <t>Subventions en relation avec les services publics d'autobus et quasi-gratuité du transport des jeunes (RGTR)</t>
  </si>
  <si>
    <t>Autres subventions sur produits (et services et recettes non affectés)</t>
  </si>
  <si>
    <t>Bonifications d'intérêts</t>
  </si>
  <si>
    <t>Subventions destinées à promouvoir l'emploi</t>
  </si>
  <si>
    <t>Primes d'apprentissage reçues</t>
  </si>
  <si>
    <t>Autres subventions destinées à promouvoir l'emploi</t>
  </si>
  <si>
    <t>Service National d'Action Sociale</t>
  </si>
  <si>
    <t>Congé spécial pour les personnes présentant un handicap</t>
  </si>
  <si>
    <t>Dotations non affectées</t>
  </si>
  <si>
    <t>Fonds Communal de Dotation Financière</t>
  </si>
  <si>
    <t>Subventions à la Ville de Luxembourg en tant que capitale du pays et siège de l'Union Européenne</t>
  </si>
  <si>
    <t>Subventions d'équilibre et de compensation</t>
  </si>
  <si>
    <t>Dotations aux communes dans le produit des avertissements taxés</t>
  </si>
  <si>
    <t>Dotations aux gains réalisés à la Loterie Nationale</t>
  </si>
  <si>
    <t>Autres dotations non affectées</t>
  </si>
  <si>
    <t>Participations aux frais d'exploitation et au déficit</t>
  </si>
  <si>
    <t>Participations aux frais d'exploitation à caractère général</t>
  </si>
  <si>
    <t>Participations aux frais d'exploitation à caractère spécifique</t>
  </si>
  <si>
    <t>Subventions d'exploitation</t>
  </si>
  <si>
    <t>Subventions sur projets d'action expérimentale</t>
  </si>
  <si>
    <t>Autres subventions d'exploitation</t>
  </si>
  <si>
    <t>Ristournes perçues des coopératives (provenant des excédents)</t>
  </si>
  <si>
    <t>Indemnités d'assurance touchées</t>
  </si>
  <si>
    <t>Reprises de plus-values immunisées et de subventions d'investissement en capital</t>
  </si>
  <si>
    <t>Plus-values immunisées non réinvesties</t>
  </si>
  <si>
    <t>Plus -values immunisées réinvesties</t>
  </si>
  <si>
    <t>Subventions d'investissement en capital</t>
  </si>
  <si>
    <t>Quote-part des subventions d'investissement virée au résultat de l'exercice</t>
  </si>
  <si>
    <t>Agencements et aménagements d’autres terrains</t>
  </si>
  <si>
    <t>Équipement de transport et de manutention</t>
  </si>
  <si>
    <t>Autres subventions d'investissement en capital (et autres participations aux frais)</t>
  </si>
  <si>
    <t>Subventions d'investissements sur immobilisations incorporelles</t>
  </si>
  <si>
    <t>Autres subventions d'investissement en capital</t>
  </si>
  <si>
    <t>Autres produits d'exploitation divers</t>
  </si>
  <si>
    <t>Sponsoring et espaces publicitaires</t>
  </si>
  <si>
    <t>Restitutions de fonds</t>
  </si>
  <si>
    <t>Restitution Fonds Communal de Péréquation Conjoncturale</t>
  </si>
  <si>
    <t>Autres restitutions de fonds</t>
  </si>
  <si>
    <t>Remboursements</t>
  </si>
  <si>
    <t>Remboursement par le Fonds pour Dépenses Communales</t>
  </si>
  <si>
    <t>Divers</t>
  </si>
  <si>
    <t>Remboursements différence sur salaires</t>
  </si>
  <si>
    <t>Remboursements formations</t>
  </si>
  <si>
    <t>Remboursements différence sécurité sociale</t>
  </si>
  <si>
    <t>Remboursements des dégâts causés par les tiers</t>
  </si>
  <si>
    <t>Remboursement du personnel sur consommation propre</t>
  </si>
  <si>
    <t>Autres remboursements</t>
  </si>
  <si>
    <t>Reprises sur fonds dédiés - Reprises des ressources non utilisées sur des exercices antérieurs</t>
  </si>
  <si>
    <t>Reprises des ressources non utilisées sur des subventions</t>
  </si>
  <si>
    <t>Reprises des ressources non utilisées sur des dons</t>
  </si>
  <si>
    <t>Reprises des ressources non utilisées sur des legs</t>
  </si>
  <si>
    <t>Reprises sur fonds de réserve pour le logement</t>
  </si>
  <si>
    <t>Reprises sur autres fonds dédiés</t>
  </si>
  <si>
    <t>Reprises sur provisions d'exploitation</t>
  </si>
  <si>
    <t>Reprises sur provisions pour litiges</t>
  </si>
  <si>
    <t>Reprises sur provisions pour heures à récupérer</t>
  </si>
  <si>
    <t>Reprises sur provisions pour congés non pris</t>
  </si>
  <si>
    <t>Reprises sur provisions pour amendes et pénalités</t>
  </si>
  <si>
    <t>Reprise sur provisions réglementées, issues de conventions</t>
  </si>
  <si>
    <t>Reprises sur autres provisions d'exploitation</t>
  </si>
  <si>
    <t>Produits financiers</t>
  </si>
  <si>
    <t>Reprises sur corrections de valeur et ajustements pour juste valeur sur immobilisations financières</t>
  </si>
  <si>
    <t>Reprises sur corrections de valeur sur immobilisations financières</t>
  </si>
  <si>
    <t>Revenus des immobilisations financières</t>
  </si>
  <si>
    <t>Actions</t>
  </si>
  <si>
    <t>Autres titres ayant le caractère d'immobilisations</t>
  </si>
  <si>
    <t>Prêts et créances immobilisés</t>
  </si>
  <si>
    <t>Reprises sur corrections de valeur et ajustements pour juste valeur sur éléments financiers de l'actif circulant</t>
  </si>
  <si>
    <t>Reprises sur corrections de valeur sur créances sur des entreprises liées et des entreprises avec lesquelles l'entité a un lien de</t>
  </si>
  <si>
    <t>Reprises sur corrections de valeur sur autres créances</t>
  </si>
  <si>
    <t>Reprises sur corrections de valeur sur valeurs mobilières</t>
  </si>
  <si>
    <t>Parts dans les entreprises liées</t>
  </si>
  <si>
    <t>Plus-value de cession et autres produits de valeurs mobilières</t>
  </si>
  <si>
    <t>Plus-value de cession de valeurs mobilières</t>
  </si>
  <si>
    <t>Autres produits de valeurs mobilières</t>
  </si>
  <si>
    <t>Autres intérêts et escomptes</t>
  </si>
  <si>
    <t>Intérêts sur comptes courants</t>
  </si>
  <si>
    <t>Intérêts sur comptes à terme</t>
  </si>
  <si>
    <t>Intérêts sur créances commerciales</t>
  </si>
  <si>
    <t>Escomptes d'effets de commerce</t>
  </si>
  <si>
    <t>Escomptes obtenus</t>
  </si>
  <si>
    <t>Intérêts sur autres créances</t>
  </si>
  <si>
    <t>Gains de change</t>
  </si>
  <si>
    <t>Quote-part de bénéfice dans les entreprises collectives (autres que les sociétés de capitaux)</t>
  </si>
  <si>
    <t>Autres produits financiers</t>
  </si>
  <si>
    <t>Reprises sur provisions financières</t>
  </si>
  <si>
    <t>Reprises sur provisions pour remboursement futur des emprunts obligataires - part du capital</t>
  </si>
  <si>
    <t>Reprises sur autres provisions financières</t>
  </si>
  <si>
    <t>Produits exceptionnels</t>
  </si>
  <si>
    <t>Reprises sur corrections de valeur exceptionnelles sur immobilisations incorporelles et corporelles</t>
  </si>
  <si>
    <t>Reprises sur corrections de valeur exceptionnelles sur éléments de l'actif circulant</t>
  </si>
  <si>
    <t>Sur stocks</t>
  </si>
  <si>
    <t>Sur créances de l'actif circulant</t>
  </si>
  <si>
    <t>Reprises sur corrections de valeur exceptionnelles sur créances</t>
  </si>
  <si>
    <t>Subventions et allocations exceptionnelles restant à recouvrer</t>
  </si>
  <si>
    <t>Autres reprises sur corrections de valeur exceptionnelles sur créances de l'actif circulant</t>
  </si>
  <si>
    <t>Produits de cession d'immobilisations incorporelles et corporelles</t>
  </si>
  <si>
    <t>Camionnettes et véhicules utilitaires</t>
  </si>
  <si>
    <t>Produits de cession d'immobilisations financières</t>
  </si>
  <si>
    <t>Créances sur entreprises liées</t>
  </si>
  <si>
    <t>Parts dans les entreprises avec lesquelles la société (l'entité) a un lien de participation</t>
  </si>
  <si>
    <t>Apports</t>
  </si>
  <si>
    <t>Produits de cession sur créances de l'actif circulant financier</t>
  </si>
  <si>
    <t>Créances sur des entreprises liées et sur des entreprises avec lesquelles la société (l'entité) a un lien de participation</t>
  </si>
  <si>
    <t>Autres produits exceptionnels</t>
  </si>
  <si>
    <t>Pénalités sur marchés et dédits perçus sur achats et sur ventes</t>
  </si>
  <si>
    <t>Libéralités reçues</t>
  </si>
  <si>
    <t>Sommes non retirées des rôles des syndicats de chasse</t>
  </si>
  <si>
    <t>Autres libéralités reçues</t>
  </si>
  <si>
    <t>Rentrées sur créances amorties</t>
  </si>
  <si>
    <t>Subventions exceptionnelles</t>
  </si>
  <si>
    <t>Bonis provenant de clauses d'indexation</t>
  </si>
  <si>
    <t>Bonis provenant du rachat par l'entité d'actions et d'obligations émises par elle-même</t>
  </si>
  <si>
    <t>Autres produits exceptionnels divers</t>
  </si>
  <si>
    <t>Indemnités d'assurances liées à des immobilisations</t>
  </si>
  <si>
    <t>Quote-part des legs et donations avec contrepartie d'actifs immobilisés virée au résultat de l'exercice</t>
  </si>
  <si>
    <t>Reprises sur provisions exceptionnelles</t>
  </si>
  <si>
    <t>Reprises sur provisions pour grosses réparations et remplacements d'investissements</t>
  </si>
  <si>
    <t>Reprises sur autres provisions exceptionnelles</t>
  </si>
  <si>
    <t>Régularisations d'impôts sur le résultat</t>
  </si>
  <si>
    <t>Régularisations d'impôt sur le revenu des collectivités</t>
  </si>
  <si>
    <t>Régularisations d'impôt commercial</t>
  </si>
  <si>
    <t>Régularisations d'impôts étrangers sur le résultat</t>
  </si>
  <si>
    <t>Reprises sur provisions pour impôts sur le résultat</t>
  </si>
  <si>
    <t>Reprises sur provisions pour impôts</t>
  </si>
  <si>
    <t>Reprises sur provisions pour impôts différés</t>
  </si>
  <si>
    <t>Régularisations d'autres impôts ne figurant pas sous le poste ci-dessus</t>
  </si>
  <si>
    <t>Régularisations d'impôt sur la fortune</t>
  </si>
  <si>
    <t>Régularisations de taxes d'abonnement</t>
  </si>
  <si>
    <t>Régularisations d'impôts étrangers</t>
  </si>
  <si>
    <t>Régularisations d'autres impôts et taxes</t>
  </si>
  <si>
    <t>Reprises sur provisions pour autres impôts</t>
  </si>
  <si>
    <t>Nombre d'ETP</t>
  </si>
  <si>
    <t>Montant perçu de la part du Ministère de la Famille, de l'Intégration et à la Grande Région dans le cadre de la convention relative à l’accompagnement socio-pédagogique des personnes en situation de handicap pour vos services d'hébergement</t>
  </si>
  <si>
    <t>Recensement des données 2024
Formulaire n°1: Identification de la structure
(Explications : voir fiche technique 1)</t>
  </si>
  <si>
    <t>Recensement des données 2024
Formulaire n°2 SAS : Recensement du personnel salarié par activité
(Explications : voir fiche technique 2)</t>
  </si>
  <si>
    <t>Recensement des données 2024
Formulaire n°2 FHL : Recensement du personnel salarié par activité
(Explications : voir fiche technique 2)</t>
  </si>
  <si>
    <t>Recensement des données 2024
Formulaire n°2 ETAT : Recensement du personnel salarié par activité
(Explications : voir fiche technique 2)</t>
  </si>
  <si>
    <t>Recensement des données 2024
Formulaire n°2 TOTAL : Recensement du personnel salarié par activité
(Explications : voir fiche technique 2)</t>
  </si>
  <si>
    <t>Recensement des données 2024
Formulaire n°2.1 : Recensement des recensements internes du personnel salarié
(Explications : voir fiche technique 2.1)</t>
  </si>
  <si>
    <t>Recensement des données 2024
Formulaire n°2.2 : Recensement des recensements externes du personnel salarié
(Explications : voir fiche technique 2.2)</t>
  </si>
  <si>
    <t>Recensement des données 2024
Formulaire n°2.3 : Recensement du personnel préretraité
(Explications : voir fiche technique 2.3)</t>
  </si>
  <si>
    <t>Recensement des données 2024
Formulaire n°2.4 : Recensement des absences du personnel salarié
(Explications : voir fiche technique 2.4)</t>
  </si>
  <si>
    <t>Recensement des données 2024
Formulaire n°3 : Situation des charges
(Explications : voir fiche technique 3)</t>
  </si>
  <si>
    <t>Recensement des données 2024
Formulaire n°3 : Situation des produits
(Explications : voir fiche technique 3)</t>
  </si>
  <si>
    <t>Recensement des données 2024
Formulaire n°4 : Recensement des heures de formation continue et gestionnaire formation continue
(Explications : voir fiche technique 4)</t>
  </si>
  <si>
    <t>Recensement des données 2024
Formulaire n°5 : Renseignements complémentaires
(Explications : voir fiche technique 5)</t>
  </si>
  <si>
    <t>Recensement des données 2024
Formulaire n°6 : Prestations assurance dépendance
(Explications : voir fiche technique 6)</t>
  </si>
  <si>
    <t>Recensement des données 2024
Formulaire n°7 : Recensement de la sous traitance SANS contrat d'aide et de soins avec la CNS
(Explications : voir fiche technique 7)</t>
  </si>
  <si>
    <t>Apprentis Aide-soignant  (formation initiale)</t>
  </si>
  <si>
    <t>Apprentis agents d'inclusion (formation initiale)</t>
  </si>
  <si>
    <t>Apprentis agent socio-pédagogique (formation initiale)</t>
  </si>
  <si>
    <t>Apprentis Aide-soignant (apprentissage adulte)</t>
  </si>
  <si>
    <t>Apprentis agents d'inclusion (apprentissage adulte)</t>
  </si>
  <si>
    <t>Apprentis agent socio-pédagogique (apprentissage adulte)</t>
  </si>
  <si>
    <t>Renseignements relatifs au F2 - ASF / AAQ</t>
  </si>
  <si>
    <t>Check F2 ASF / AAQ</t>
  </si>
  <si>
    <t>ASF</t>
  </si>
  <si>
    <t>AAQ</t>
  </si>
  <si>
    <t>Renseignements relatifs au F2 - ASF / AAQ en formation</t>
  </si>
  <si>
    <t>Check F2 ASF / AAQ en formation</t>
  </si>
  <si>
    <t>ASF en formation</t>
  </si>
  <si>
    <t>AAQ en formation (formation initiale)</t>
  </si>
  <si>
    <t>AAQ en formation (apprentissage adulte)</t>
  </si>
  <si>
    <t>AAQ en formation (en cours d'emploi)</t>
  </si>
  <si>
    <t>Renseignements relatifs au F2 - non qualifiés soins</t>
  </si>
  <si>
    <t>Check F2 non qualifiés soins</t>
  </si>
  <si>
    <t>Non qualifié soins</t>
  </si>
  <si>
    <t>aide-soignant en cours d'homologation</t>
  </si>
  <si>
    <t>aide-soignant en cours d'emploi sans diplôme</t>
  </si>
  <si>
    <t>Renseignements relatifs à l'accompagnement socio-pédagogique pour l'exercice 2023 (par gestionnaire)</t>
  </si>
  <si>
    <t>Nombre d'ETP reclassés au cours de l'année 2024</t>
  </si>
  <si>
    <t>Indemnités versées au cours de l'année 2024</t>
  </si>
  <si>
    <t>TYPE D'ACTIVITE en 2024 :</t>
  </si>
  <si>
    <t>Aide socio-familiale / AAQ</t>
  </si>
  <si>
    <t>Aide socio-familiale / AAQ en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</si>
</sst>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_-* #,##0.00\ [$€-1]_-;\-* #,##0.00\ [$€-1]_-;_-* &quot;-&quot;??\ [$€-1]_-"/>
    <numFmt numFmtId="166" formatCode="_(* #,##0_);_(* \(#,##0\);_(* &quot;-&quot;_);_(@_)"/>
    <numFmt numFmtId="167" formatCode="_(&quot;$&quot;* #,##0_);_(&quot;$&quot;* \(#,##0\);_(&quot;$&quot;* &quot;-&quot;_);_(@_)"/>
    <numFmt numFmtId="168" formatCode="dd\ /\ mm\ /\ yy"/>
    <numFmt numFmtId="169" formatCode="mmmm"/>
    <numFmt numFmtId="170" formatCode="dd"/>
    <numFmt numFmtId="171" formatCode="_ * #,##0.00_ ;_ * \-#,##0.00_ ;_ * &quot;-&quot;??_ ;_ @_ "/>
  </numFmts>
  <fonts count="49" x14ac:knownFonts="1">
    <font>
      <sz val="11"/>
      <color theme="1"/>
      <name val="Calibri"/>
      <family val="2"/>
      <scheme val="minor"/>
    </font>
    <font>
      <sz val="9"/>
      <color theme="1"/>
      <name val="Arial"/>
      <family val="2"/>
    </font>
    <font>
      <b/>
      <sz val="11"/>
      <color indexed="9"/>
      <name val="Calibri"/>
      <family val="2"/>
    </font>
    <font>
      <sz val="11"/>
      <name val="Calibri"/>
      <family val="2"/>
    </font>
    <font>
      <b/>
      <sz val="11"/>
      <name val="Calibri"/>
      <family val="2"/>
    </font>
    <font>
      <sz val="10"/>
      <name val="Arial"/>
      <family val="2"/>
    </font>
    <font>
      <sz val="11"/>
      <color indexed="10"/>
      <name val="Calibri"/>
      <family val="2"/>
    </font>
    <font>
      <i/>
      <sz val="11"/>
      <name val="Calibri"/>
      <family val="2"/>
    </font>
    <font>
      <b/>
      <i/>
      <sz val="11"/>
      <name val="Calibri"/>
      <family val="2"/>
    </font>
    <font>
      <sz val="11"/>
      <color indexed="9"/>
      <name val="Calibri"/>
      <family val="2"/>
    </font>
    <font>
      <sz val="10"/>
      <name val="Arial"/>
      <family val="2"/>
    </font>
    <font>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3" tint="-0.249977111117893"/>
      <name val="Calibri"/>
      <family val="2"/>
      <scheme val="minor"/>
    </font>
    <font>
      <sz val="10"/>
      <name val="Arial"/>
      <family val="2"/>
    </font>
    <font>
      <sz val="11"/>
      <color rgb="FF006100"/>
      <name val="Calibri"/>
      <family val="2"/>
      <scheme val="minor"/>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11"/>
      <color theme="10"/>
      <name val="Calibri"/>
      <family val="2"/>
    </font>
    <font>
      <u/>
      <sz val="11"/>
      <color indexed="12"/>
      <name val="Calibri"/>
      <family val="2"/>
    </font>
    <font>
      <sz val="11"/>
      <color indexed="60"/>
      <name val="Calibri"/>
      <family val="2"/>
    </font>
    <font>
      <sz val="9"/>
      <color indexed="8"/>
      <name val="Arial"/>
      <family val="2"/>
    </font>
    <font>
      <sz val="10"/>
      <name val="Helv"/>
    </font>
    <font>
      <sz val="11"/>
      <color indexed="17"/>
      <name val="Calibri"/>
      <family val="2"/>
    </font>
    <font>
      <b/>
      <sz val="11"/>
      <color indexed="63"/>
      <name val="Calibri"/>
      <family val="2"/>
    </font>
    <font>
      <sz val="10"/>
      <name val="Univers"/>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name val="Calibri"/>
      <family val="2"/>
      <scheme val="minor"/>
    </font>
    <font>
      <sz val="11"/>
      <color theme="1"/>
      <name val="Calibri"/>
      <family val="2"/>
    </font>
    <font>
      <b/>
      <i/>
      <sz val="11"/>
      <name val="Calibri"/>
      <family val="2"/>
      <scheme val="minor"/>
    </font>
    <font>
      <i/>
      <sz val="11"/>
      <name val="Calibri"/>
      <family val="2"/>
      <scheme val="minor"/>
    </font>
    <font>
      <i/>
      <sz val="11"/>
      <color theme="1"/>
      <name val="Calibri"/>
      <family val="2"/>
      <scheme val="minor"/>
    </font>
    <font>
      <i/>
      <sz val="11"/>
      <color theme="3" tint="0.59999389629810485"/>
      <name val="Calibri"/>
      <family val="2"/>
      <scheme val="minor"/>
    </font>
    <font>
      <b/>
      <sz val="11"/>
      <color theme="1"/>
      <name val="Calibri"/>
      <family val="2"/>
    </font>
    <font>
      <sz val="11"/>
      <color rgb="FFFF0000"/>
      <name val="Calibri"/>
      <family val="2"/>
      <scheme val="minor"/>
    </font>
    <font>
      <sz val="11"/>
      <color indexed="10"/>
      <name val="Calibri"/>
      <family val="2"/>
      <scheme val="minor"/>
    </font>
    <font>
      <sz val="11"/>
      <color theme="0"/>
      <name val="Calibri"/>
      <family val="2"/>
      <scheme val="minor"/>
    </font>
    <font>
      <sz val="9"/>
      <name val="Arial Narrow"/>
      <family val="2"/>
    </font>
    <font>
      <b/>
      <u/>
      <sz val="11"/>
      <name val="Calibri"/>
      <family val="2"/>
    </font>
  </fonts>
  <fills count="41">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00">
    <xf numFmtId="0" fontId="0" fillId="0" borderId="0"/>
    <xf numFmtId="44" fontId="5" fillId="0" borderId="0" applyFont="0" applyFill="0" applyBorder="0" applyAlignment="0" applyProtection="0"/>
    <xf numFmtId="0" fontId="5" fillId="0" borderId="0"/>
    <xf numFmtId="0" fontId="12" fillId="0" borderId="0"/>
    <xf numFmtId="0" fontId="11" fillId="0" borderId="0"/>
    <xf numFmtId="0" fontId="10"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6" fillId="0" borderId="0"/>
    <xf numFmtId="0" fontId="12" fillId="0" borderId="0"/>
    <xf numFmtId="0" fontId="5" fillId="0" borderId="0"/>
    <xf numFmtId="0" fontId="12" fillId="0" borderId="0"/>
    <xf numFmtId="0" fontId="12" fillId="0" borderId="0"/>
    <xf numFmtId="9" fontId="12" fillId="0" borderId="0" applyFont="0" applyFill="0" applyBorder="0" applyAlignment="0" applyProtection="0"/>
    <xf numFmtId="0" fontId="12" fillId="0" borderId="0"/>
    <xf numFmtId="0" fontId="11" fillId="12" borderId="0" applyNumberFormat="0" applyBorder="0" applyAlignment="0" applyProtection="0"/>
    <xf numFmtId="165"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165"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165"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165"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165"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165"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165" fontId="11" fillId="20"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165" fontId="11" fillId="21"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165" fontId="9" fillId="22" borderId="0" applyNumberFormat="0" applyBorder="0" applyAlignment="0" applyProtection="0"/>
    <xf numFmtId="0" fontId="9" fillId="22" borderId="0" applyNumberFormat="0" applyBorder="0" applyAlignment="0" applyProtection="0"/>
    <xf numFmtId="0" fontId="9" fillId="19" borderId="0" applyNumberFormat="0" applyBorder="0" applyAlignment="0" applyProtection="0"/>
    <xf numFmtId="165"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165" fontId="9" fillId="20"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165"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165"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165"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9" borderId="0" applyNumberFormat="0" applyBorder="0" applyAlignment="0" applyProtection="0"/>
    <xf numFmtId="0" fontId="6" fillId="0" borderId="0" applyNumberFormat="0" applyFill="0" applyBorder="0" applyAlignment="0" applyProtection="0"/>
    <xf numFmtId="165" fontId="6" fillId="0" borderId="0" applyNumberFormat="0" applyFill="0" applyBorder="0" applyAlignment="0" applyProtection="0"/>
    <xf numFmtId="0" fontId="6" fillId="0" borderId="0" applyNumberFormat="0" applyFill="0" applyBorder="0" applyAlignment="0" applyProtection="0"/>
    <xf numFmtId="0" fontId="18" fillId="30" borderId="28" applyNumberFormat="0" applyAlignment="0" applyProtection="0"/>
    <xf numFmtId="165" fontId="18" fillId="30" borderId="28" applyNumberFormat="0" applyAlignment="0" applyProtection="0"/>
    <xf numFmtId="0" fontId="18" fillId="30" borderId="28" applyNumberFormat="0" applyAlignment="0" applyProtection="0"/>
    <xf numFmtId="0" fontId="19" fillId="0" borderId="29" applyNumberFormat="0" applyFill="0" applyAlignment="0" applyProtection="0"/>
    <xf numFmtId="165" fontId="19" fillId="0" borderId="29" applyNumberFormat="0" applyFill="0" applyAlignment="0" applyProtection="0"/>
    <xf numFmtId="0" fontId="19" fillId="0" borderId="29" applyNumberFormat="0" applyFill="0" applyAlignment="0" applyProtection="0"/>
    <xf numFmtId="166" fontId="5" fillId="0" borderId="0" applyFont="0" applyFill="0" applyBorder="0" applyAlignment="0" applyProtection="0"/>
    <xf numFmtId="0" fontId="5" fillId="31" borderId="30" applyNumberFormat="0" applyFont="0" applyAlignment="0" applyProtection="0"/>
    <xf numFmtId="165" fontId="5" fillId="31" borderId="30" applyNumberFormat="0" applyFont="0" applyAlignment="0" applyProtection="0"/>
    <xf numFmtId="0" fontId="5" fillId="31" borderId="30" applyNumberFormat="0" applyFont="0" applyAlignment="0" applyProtection="0"/>
    <xf numFmtId="167" fontId="5" fillId="0" borderId="0" applyFont="0" applyFill="0" applyBorder="0" applyAlignment="0" applyProtection="0"/>
    <xf numFmtId="0" fontId="20" fillId="17" borderId="28" applyNumberFormat="0" applyAlignment="0" applyProtection="0"/>
    <xf numFmtId="165" fontId="20" fillId="17" borderId="28" applyNumberFormat="0" applyAlignment="0" applyProtection="0"/>
    <xf numFmtId="0" fontId="20" fillId="17" borderId="28"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21" fillId="13" borderId="0" applyNumberFormat="0" applyBorder="0" applyAlignment="0" applyProtection="0"/>
    <xf numFmtId="0" fontId="22" fillId="0" borderId="0" applyNumberFormat="0" applyFill="0" applyBorder="0" applyAlignment="0" applyProtection="0">
      <alignment vertical="top"/>
      <protection locked="0"/>
    </xf>
    <xf numFmtId="165"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165" fontId="23" fillId="0" borderId="0" applyNumberFormat="0" applyFill="0" applyBorder="0" applyAlignment="0" applyProtection="0">
      <alignment vertical="top"/>
      <protection locked="0"/>
    </xf>
    <xf numFmtId="165" fontId="24" fillId="0" borderId="0" applyNumberFormat="0" applyFill="0" applyBorder="0" applyAlignment="0" applyProtection="0">
      <alignment vertical="top"/>
      <protection locked="0"/>
    </xf>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7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5" fillId="32" borderId="0" applyNumberFormat="0" applyBorder="0" applyAlignment="0" applyProtection="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5" fillId="0" borderId="0"/>
    <xf numFmtId="0" fontId="12" fillId="0" borderId="0"/>
    <xf numFmtId="165"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5" fillId="0" borderId="0"/>
    <xf numFmtId="165" fontId="5"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2" fillId="0" borderId="0"/>
    <xf numFmtId="165" fontId="11" fillId="0" borderId="0"/>
    <xf numFmtId="0" fontId="12" fillId="0" borderId="0"/>
    <xf numFmtId="165" fontId="12" fillId="0" borderId="0"/>
    <xf numFmtId="165" fontId="11" fillId="0" borderId="0"/>
    <xf numFmtId="165" fontId="1" fillId="0" borderId="0"/>
    <xf numFmtId="165" fontId="1" fillId="0" borderId="0"/>
    <xf numFmtId="0" fontId="1" fillId="0" borderId="0"/>
    <xf numFmtId="165" fontId="26" fillId="0" borderId="0"/>
    <xf numFmtId="165" fontId="12" fillId="0" borderId="0"/>
    <xf numFmtId="0" fontId="12" fillId="0" borderId="0"/>
    <xf numFmtId="0" fontId="12" fillId="0" borderId="0"/>
    <xf numFmtId="0" fontId="12"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165" fontId="5" fillId="0" borderId="0"/>
    <xf numFmtId="165" fontId="12" fillId="0" borderId="0"/>
    <xf numFmtId="165" fontId="11" fillId="0" borderId="0"/>
    <xf numFmtId="0" fontId="5" fillId="0" borderId="0"/>
    <xf numFmtId="165" fontId="5" fillId="0" borderId="0"/>
    <xf numFmtId="0" fontId="5" fillId="0" borderId="0"/>
    <xf numFmtId="165" fontId="12"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0" fontId="12" fillId="0" borderId="0"/>
    <xf numFmtId="165" fontId="5" fillId="0" borderId="0"/>
    <xf numFmtId="0" fontId="11" fillId="0" borderId="0"/>
    <xf numFmtId="0" fontId="12" fillId="0" borderId="0"/>
    <xf numFmtId="165" fontId="12" fillId="0" borderId="0"/>
    <xf numFmtId="165" fontId="11" fillId="0" borderId="0"/>
    <xf numFmtId="165" fontId="5" fillId="0" borderId="0"/>
    <xf numFmtId="0" fontId="5"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5" fillId="0" borderId="0"/>
    <xf numFmtId="0" fontId="5" fillId="0" borderId="0"/>
    <xf numFmtId="0" fontId="5" fillId="0" borderId="0"/>
    <xf numFmtId="0" fontId="5" fillId="0" borderId="0"/>
    <xf numFmtId="0" fontId="5" fillId="0" borderId="0"/>
    <xf numFmtId="0" fontId="27" fillId="0" borderId="0"/>
    <xf numFmtId="0" fontId="1" fillId="0" borderId="0"/>
    <xf numFmtId="0" fontId="5" fillId="0" borderId="0"/>
    <xf numFmtId="0" fontId="5" fillId="0" borderId="0"/>
    <xf numFmtId="0" fontId="5" fillId="0" borderId="0"/>
    <xf numFmtId="165" fontId="5" fillId="0" borderId="0"/>
    <xf numFmtId="165" fontId="12" fillId="0" borderId="0"/>
    <xf numFmtId="165" fontId="11" fillId="0" borderId="0"/>
    <xf numFmtId="0" fontId="5"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7" fillId="11" borderId="0" applyNumberFormat="0" applyBorder="0" applyAlignment="0" applyProtection="0"/>
    <xf numFmtId="165" fontId="17" fillId="11" borderId="0" applyNumberFormat="0" applyBorder="0" applyAlignment="0" applyProtection="0"/>
    <xf numFmtId="165" fontId="28" fillId="14" borderId="0" applyNumberFormat="0" applyBorder="0" applyAlignment="0" applyProtection="0"/>
    <xf numFmtId="0" fontId="28" fillId="14" borderId="0" applyNumberFormat="0" applyBorder="0" applyAlignment="0" applyProtection="0"/>
    <xf numFmtId="0" fontId="29" fillId="30" borderId="31" applyNumberFormat="0" applyAlignment="0" applyProtection="0"/>
    <xf numFmtId="165" fontId="30" fillId="0" borderId="0"/>
    <xf numFmtId="0" fontId="31" fillId="0" borderId="0" applyNumberFormat="0" applyFill="0" applyBorder="0" applyAlignment="0" applyProtection="0"/>
    <xf numFmtId="0" fontId="32" fillId="0" borderId="0" applyNumberFormat="0" applyFill="0" applyBorder="0" applyAlignment="0" applyProtection="0"/>
    <xf numFmtId="0" fontId="33" fillId="0" borderId="32" applyNumberFormat="0" applyFill="0" applyAlignment="0" applyProtection="0"/>
    <xf numFmtId="0" fontId="33" fillId="0" borderId="32"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5" fillId="0" borderId="34" applyNumberFormat="0" applyFill="0" applyAlignment="0" applyProtection="0"/>
    <xf numFmtId="0" fontId="35" fillId="0" borderId="0" applyNumberFormat="0" applyFill="0" applyBorder="0" applyAlignment="0" applyProtection="0"/>
    <xf numFmtId="0" fontId="36" fillId="0" borderId="35" applyNumberFormat="0" applyFill="0" applyAlignment="0" applyProtection="0"/>
    <xf numFmtId="0" fontId="2" fillId="33" borderId="36" applyNumberFormat="0" applyAlignment="0" applyProtection="0"/>
  </cellStyleXfs>
  <cellXfs count="375">
    <xf numFmtId="0" fontId="0" fillId="0" borderId="0" xfId="0"/>
    <xf numFmtId="0" fontId="3" fillId="0" borderId="0" xfId="2" applyFont="1" applyAlignment="1">
      <alignment vertical="center"/>
    </xf>
    <xf numFmtId="0" fontId="4" fillId="2" borderId="2" xfId="2" applyFont="1" applyFill="1" applyBorder="1" applyAlignment="1">
      <alignment vertical="center"/>
    </xf>
    <xf numFmtId="0" fontId="3" fillId="2" borderId="3" xfId="2" applyFont="1" applyFill="1" applyBorder="1" applyAlignment="1">
      <alignment vertical="center"/>
    </xf>
    <xf numFmtId="0" fontId="3" fillId="0" borderId="7" xfId="2" applyFont="1" applyBorder="1" applyAlignment="1">
      <alignment vertical="center"/>
    </xf>
    <xf numFmtId="0" fontId="4" fillId="0" borderId="0" xfId="2" applyFont="1" applyAlignment="1">
      <alignment vertical="center"/>
    </xf>
    <xf numFmtId="0" fontId="7" fillId="0" borderId="0" xfId="2" applyFont="1" applyAlignment="1">
      <alignment vertical="center"/>
    </xf>
    <xf numFmtId="0" fontId="4" fillId="3" borderId="2" xfId="2" applyFont="1" applyFill="1" applyBorder="1" applyAlignment="1">
      <alignment vertical="center"/>
    </xf>
    <xf numFmtId="0" fontId="4" fillId="0" borderId="1" xfId="2" applyFont="1" applyBorder="1" applyAlignment="1">
      <alignment vertical="center"/>
    </xf>
    <xf numFmtId="0" fontId="0" fillId="0" borderId="0" xfId="0" applyAlignment="1">
      <alignment vertical="center"/>
    </xf>
    <xf numFmtId="0" fontId="3" fillId="0" borderId="14" xfId="2" applyFont="1" applyBorder="1" applyAlignment="1">
      <alignment vertical="center"/>
    </xf>
    <xf numFmtId="4" fontId="7" fillId="0" borderId="0" xfId="2" applyNumberFormat="1" applyFont="1" applyAlignment="1">
      <alignment vertical="center"/>
    </xf>
    <xf numFmtId="0" fontId="3" fillId="2" borderId="1" xfId="2" applyFont="1" applyFill="1" applyBorder="1" applyAlignment="1">
      <alignment horizontal="center" vertical="center"/>
    </xf>
    <xf numFmtId="0" fontId="3" fillId="0" borderId="0" xfId="2" applyFont="1" applyAlignment="1">
      <alignment horizontal="center" vertical="center"/>
    </xf>
    <xf numFmtId="2" fontId="3" fillId="2" borderId="3" xfId="2" applyNumberFormat="1" applyFont="1" applyFill="1" applyBorder="1" applyAlignment="1">
      <alignment horizontal="center" vertical="center"/>
    </xf>
    <xf numFmtId="2" fontId="3" fillId="2" borderId="4" xfId="2" applyNumberFormat="1" applyFont="1" applyFill="1" applyBorder="1" applyAlignment="1">
      <alignment horizontal="center" vertical="center"/>
    </xf>
    <xf numFmtId="2" fontId="3" fillId="0" borderId="0" xfId="2" applyNumberFormat="1" applyFont="1" applyAlignment="1">
      <alignment horizontal="center" vertical="center"/>
    </xf>
    <xf numFmtId="2" fontId="3" fillId="2" borderId="1" xfId="2" applyNumberFormat="1" applyFont="1" applyFill="1" applyBorder="1" applyAlignment="1">
      <alignment horizontal="center" vertical="center"/>
    </xf>
    <xf numFmtId="0" fontId="3" fillId="2" borderId="4" xfId="2" applyFont="1" applyFill="1" applyBorder="1" applyAlignment="1">
      <alignment horizontal="left" vertical="center"/>
    </xf>
    <xf numFmtId="0" fontId="3" fillId="2" borderId="1" xfId="2" applyFont="1" applyFill="1" applyBorder="1" applyAlignment="1">
      <alignment horizontal="left" vertical="center"/>
    </xf>
    <xf numFmtId="0" fontId="7" fillId="4" borderId="3" xfId="2" applyFont="1" applyFill="1" applyBorder="1" applyAlignment="1">
      <alignment vertical="center"/>
    </xf>
    <xf numFmtId="0" fontId="3" fillId="2" borderId="4" xfId="2" applyFont="1" applyFill="1" applyBorder="1" applyAlignment="1">
      <alignment horizontal="center" vertical="center"/>
    </xf>
    <xf numFmtId="4" fontId="3" fillId="2" borderId="1" xfId="2" applyNumberFormat="1" applyFont="1" applyFill="1" applyBorder="1" applyAlignment="1">
      <alignment horizontal="right" vertical="center"/>
    </xf>
    <xf numFmtId="4" fontId="3" fillId="0" borderId="0" xfId="2" applyNumberFormat="1" applyFont="1" applyAlignment="1">
      <alignment horizontal="right" vertical="center"/>
    </xf>
    <xf numFmtId="0" fontId="3" fillId="0" borderId="10" xfId="2" applyFont="1" applyBorder="1" applyAlignment="1">
      <alignment vertical="center"/>
    </xf>
    <xf numFmtId="0" fontId="3" fillId="3" borderId="4" xfId="2" applyFont="1" applyFill="1" applyBorder="1" applyAlignment="1">
      <alignment vertical="center"/>
    </xf>
    <xf numFmtId="0" fontId="3" fillId="0" borderId="0" xfId="2" quotePrefix="1" applyFont="1" applyAlignment="1">
      <alignment horizontal="center" vertical="center"/>
    </xf>
    <xf numFmtId="0" fontId="3" fillId="0" borderId="0" xfId="2" applyFont="1" applyAlignment="1">
      <alignment horizontal="right" vertical="center"/>
    </xf>
    <xf numFmtId="10" fontId="3" fillId="0" borderId="0" xfId="11" applyNumberFormat="1" applyFont="1" applyBorder="1" applyAlignment="1" applyProtection="1">
      <alignment vertical="center"/>
    </xf>
    <xf numFmtId="0" fontId="3" fillId="3" borderId="4" xfId="2" applyFont="1" applyFill="1" applyBorder="1" applyAlignment="1">
      <alignment horizontal="center" vertical="center"/>
    </xf>
    <xf numFmtId="4" fontId="3" fillId="2" borderId="4" xfId="2" applyNumberFormat="1" applyFont="1" applyFill="1" applyBorder="1" applyAlignment="1">
      <alignment vertical="center"/>
    </xf>
    <xf numFmtId="2" fontId="3" fillId="2" borderId="14" xfId="2" applyNumberFormat="1" applyFont="1" applyFill="1" applyBorder="1" applyAlignment="1">
      <alignment horizontal="center" vertical="center"/>
    </xf>
    <xf numFmtId="2" fontId="3" fillId="2" borderId="2" xfId="2" applyNumberFormat="1" applyFont="1" applyFill="1" applyBorder="1" applyAlignment="1">
      <alignment horizontal="center" vertical="center"/>
    </xf>
    <xf numFmtId="0" fontId="0" fillId="0" borderId="7" xfId="0" applyBorder="1" applyAlignment="1">
      <alignment vertical="center"/>
    </xf>
    <xf numFmtId="0" fontId="13" fillId="0" borderId="7" xfId="0" applyFont="1" applyBorder="1" applyAlignment="1">
      <alignment horizontal="left" vertical="center"/>
    </xf>
    <xf numFmtId="0" fontId="39" fillId="0" borderId="0" xfId="2" applyFont="1" applyAlignment="1">
      <alignment horizontal="center" vertical="center"/>
    </xf>
    <xf numFmtId="0" fontId="39" fillId="0" borderId="12" xfId="2" applyFont="1" applyBorder="1" applyAlignment="1">
      <alignment horizontal="center" vertical="center"/>
    </xf>
    <xf numFmtId="0" fontId="39" fillId="0" borderId="8" xfId="2" applyFont="1" applyBorder="1" applyAlignment="1">
      <alignment horizontal="center" vertical="center"/>
    </xf>
    <xf numFmtId="0" fontId="39" fillId="0" borderId="13" xfId="2" applyFont="1" applyBorder="1" applyAlignment="1">
      <alignment horizontal="center" vertical="center"/>
    </xf>
    <xf numFmtId="0" fontId="37" fillId="0" borderId="7" xfId="2" applyFont="1" applyBorder="1" applyAlignment="1">
      <alignment vertical="center"/>
    </xf>
    <xf numFmtId="0" fontId="14" fillId="0" borderId="0" xfId="2" applyFont="1" applyAlignment="1">
      <alignment horizontal="left" vertical="center"/>
    </xf>
    <xf numFmtId="0" fontId="14" fillId="0" borderId="11" xfId="2" applyFont="1" applyBorder="1" applyAlignment="1">
      <alignment horizontal="left" vertical="center"/>
    </xf>
    <xf numFmtId="0" fontId="14" fillId="0" borderId="7" xfId="2" applyFont="1" applyBorder="1" applyAlignment="1">
      <alignment vertical="center"/>
    </xf>
    <xf numFmtId="0" fontId="14" fillId="0" borderId="7" xfId="2" applyFont="1" applyBorder="1" applyAlignment="1">
      <alignment horizontal="right" vertical="center"/>
    </xf>
    <xf numFmtId="0" fontId="14" fillId="8" borderId="7" xfId="2" applyFont="1" applyFill="1" applyBorder="1" applyAlignment="1">
      <alignment vertical="center"/>
    </xf>
    <xf numFmtId="0" fontId="0" fillId="0" borderId="10" xfId="0" applyBorder="1" applyAlignment="1">
      <alignment vertical="center"/>
    </xf>
    <xf numFmtId="0" fontId="14" fillId="0" borderId="10" xfId="2" applyFont="1" applyBorder="1" applyAlignment="1">
      <alignment horizontal="left" vertical="center"/>
    </xf>
    <xf numFmtId="0" fontId="14" fillId="0" borderId="15" xfId="2" applyFont="1" applyBorder="1" applyAlignment="1">
      <alignment horizontal="left" vertical="center"/>
    </xf>
    <xf numFmtId="0" fontId="14" fillId="0" borderId="0" xfId="2" applyFont="1" applyAlignment="1">
      <alignment vertical="center"/>
    </xf>
    <xf numFmtId="0" fontId="14" fillId="0" borderId="12" xfId="2" applyFont="1" applyBorder="1" applyAlignment="1">
      <alignment vertical="center"/>
    </xf>
    <xf numFmtId="0" fontId="0" fillId="0" borderId="8" xfId="0" applyBorder="1" applyAlignment="1">
      <alignment vertical="center"/>
    </xf>
    <xf numFmtId="0" fontId="14" fillId="0" borderId="8" xfId="2" applyFont="1" applyBorder="1" applyAlignment="1">
      <alignment horizontal="left" vertical="center"/>
    </xf>
    <xf numFmtId="0" fontId="14" fillId="0" borderId="13" xfId="2" applyFont="1" applyBorder="1" applyAlignment="1">
      <alignment horizontal="left" vertical="center"/>
    </xf>
    <xf numFmtId="0" fontId="14" fillId="0" borderId="14" xfId="2" applyFont="1"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0" fillId="0" borderId="0" xfId="0" applyAlignment="1">
      <alignment horizontal="left" vertical="center"/>
    </xf>
    <xf numFmtId="0" fontId="0" fillId="0" borderId="11" xfId="0" applyBorder="1" applyAlignment="1">
      <alignment vertical="center"/>
    </xf>
    <xf numFmtId="0" fontId="0" fillId="0" borderId="14" xfId="0" applyBorder="1" applyAlignment="1">
      <alignment vertical="center"/>
    </xf>
    <xf numFmtId="0" fontId="0" fillId="0" borderId="12" xfId="0" applyBorder="1" applyAlignment="1">
      <alignment vertical="center"/>
    </xf>
    <xf numFmtId="1" fontId="14" fillId="0" borderId="1" xfId="2" applyNumberFormat="1" applyFont="1" applyBorder="1" applyAlignment="1" applyProtection="1">
      <alignment horizontal="center" vertical="center"/>
      <protection locked="0"/>
    </xf>
    <xf numFmtId="0" fontId="40" fillId="0" borderId="7" xfId="2" applyFont="1" applyBorder="1" applyAlignment="1">
      <alignment vertical="center"/>
    </xf>
    <xf numFmtId="0" fontId="41" fillId="0" borderId="10" xfId="0" applyFont="1" applyBorder="1" applyAlignment="1">
      <alignment horizontal="left" vertical="center"/>
    </xf>
    <xf numFmtId="0" fontId="41" fillId="0" borderId="10" xfId="0" applyFont="1" applyBorder="1" applyAlignment="1">
      <alignment vertical="center"/>
    </xf>
    <xf numFmtId="0" fontId="42" fillId="0" borderId="0" xfId="0" applyFont="1" applyAlignment="1">
      <alignment vertical="center"/>
    </xf>
    <xf numFmtId="0" fontId="14" fillId="7" borderId="2" xfId="2" applyFont="1" applyFill="1" applyBorder="1" applyAlignment="1">
      <alignment vertical="center" wrapText="1"/>
    </xf>
    <xf numFmtId="0" fontId="14" fillId="6" borderId="2" xfId="2" applyFont="1" applyFill="1" applyBorder="1" applyAlignment="1">
      <alignment vertical="center"/>
    </xf>
    <xf numFmtId="1" fontId="15" fillId="0" borderId="20" xfId="0" applyNumberFormat="1" applyFont="1" applyBorder="1" applyAlignment="1">
      <alignment vertical="center"/>
    </xf>
    <xf numFmtId="0" fontId="41" fillId="0" borderId="15" xfId="0" applyFont="1" applyBorder="1" applyAlignment="1">
      <alignment vertical="center"/>
    </xf>
    <xf numFmtId="0" fontId="0" fillId="0" borderId="11" xfId="0" applyBorder="1" applyAlignment="1">
      <alignment horizontal="left" vertical="center"/>
    </xf>
    <xf numFmtId="0" fontId="4" fillId="0" borderId="11" xfId="2" applyFont="1" applyBorder="1" applyAlignment="1">
      <alignment horizontal="center" vertical="center" wrapText="1"/>
    </xf>
    <xf numFmtId="0" fontId="4" fillId="0" borderId="0" xfId="2" applyFont="1" applyAlignment="1">
      <alignment horizontal="center" vertical="center" wrapText="1"/>
    </xf>
    <xf numFmtId="4" fontId="3" fillId="3" borderId="1" xfId="2" applyNumberFormat="1" applyFont="1" applyFill="1" applyBorder="1" applyAlignment="1">
      <alignment horizontal="right" vertical="center"/>
    </xf>
    <xf numFmtId="0" fontId="3" fillId="3" borderId="1" xfId="2" applyFont="1" applyFill="1" applyBorder="1" applyAlignment="1">
      <alignment horizontal="center" vertical="center"/>
    </xf>
    <xf numFmtId="4" fontId="3" fillId="3" borderId="5" xfId="2" applyNumberFormat="1" applyFont="1" applyFill="1" applyBorder="1" applyAlignment="1">
      <alignment horizontal="right" vertical="center"/>
    </xf>
    <xf numFmtId="4" fontId="3" fillId="3" borderId="9" xfId="2" applyNumberFormat="1" applyFont="1" applyFill="1" applyBorder="1" applyAlignment="1">
      <alignment horizontal="right" vertical="center"/>
    </xf>
    <xf numFmtId="0" fontId="3" fillId="0" borderId="0" xfId="2" quotePrefix="1" applyFont="1" applyAlignment="1">
      <alignment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3" fillId="0" borderId="0" xfId="0" applyFont="1" applyAlignment="1">
      <alignment horizontal="left" vertical="center" wrapText="1"/>
    </xf>
    <xf numFmtId="0" fontId="8" fillId="0" borderId="0" xfId="2" applyFont="1" applyAlignment="1">
      <alignment vertical="center"/>
    </xf>
    <xf numFmtId="0" fontId="4" fillId="0" borderId="0" xfId="2" applyFont="1" applyAlignment="1">
      <alignment horizontal="left" vertical="center"/>
    </xf>
    <xf numFmtId="0" fontId="4" fillId="4" borderId="2" xfId="2" applyFont="1" applyFill="1" applyBorder="1" applyAlignment="1">
      <alignment vertical="center" wrapText="1"/>
    </xf>
    <xf numFmtId="0" fontId="4" fillId="4" borderId="3" xfId="2" applyFont="1" applyFill="1" applyBorder="1" applyAlignment="1">
      <alignment vertical="center" wrapText="1"/>
    </xf>
    <xf numFmtId="4" fontId="4" fillId="4" borderId="1" xfId="2" applyNumberFormat="1" applyFont="1" applyFill="1" applyBorder="1" applyAlignment="1">
      <alignment vertical="center"/>
    </xf>
    <xf numFmtId="0" fontId="3" fillId="0" borderId="0" xfId="2" applyFont="1" applyAlignment="1">
      <alignment horizontal="lef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0" fontId="38" fillId="0" borderId="0" xfId="0" applyFont="1" applyAlignment="1">
      <alignment vertical="center"/>
    </xf>
    <xf numFmtId="0" fontId="3" fillId="0" borderId="4" xfId="2" applyFont="1" applyBorder="1" applyAlignment="1">
      <alignment vertical="center"/>
    </xf>
    <xf numFmtId="0" fontId="3" fillId="2" borderId="1" xfId="2" applyFont="1" applyFill="1" applyBorder="1" applyAlignment="1">
      <alignment horizontal="right" vertical="center"/>
    </xf>
    <xf numFmtId="4" fontId="4" fillId="3" borderId="1" xfId="2" applyNumberFormat="1" applyFont="1" applyFill="1" applyBorder="1" applyAlignment="1">
      <alignment horizontal="right" vertical="center"/>
    </xf>
    <xf numFmtId="0" fontId="3" fillId="0" borderId="20" xfId="2" applyFont="1" applyBorder="1" applyAlignment="1" applyProtection="1">
      <alignment vertical="center" wrapText="1"/>
      <protection locked="0"/>
    </xf>
    <xf numFmtId="0" fontId="3" fillId="10" borderId="20" xfId="2" applyFont="1" applyFill="1" applyBorder="1" applyAlignment="1">
      <alignment horizontal="center" vertical="center"/>
    </xf>
    <xf numFmtId="4" fontId="14" fillId="0" borderId="1" xfId="2" applyNumberFormat="1"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0" xfId="0" applyAlignment="1">
      <alignment horizontal="center" vertical="center"/>
    </xf>
    <xf numFmtId="4" fontId="3" fillId="0" borderId="1" xfId="2" applyNumberFormat="1" applyFont="1" applyBorder="1" applyAlignment="1" applyProtection="1">
      <alignment horizontal="right" vertical="center"/>
      <protection locked="0"/>
    </xf>
    <xf numFmtId="4" fontId="3" fillId="0" borderId="6" xfId="2" applyNumberFormat="1" applyFont="1" applyBorder="1" applyAlignment="1">
      <alignment horizontal="right" vertical="center"/>
    </xf>
    <xf numFmtId="4" fontId="3" fillId="2" borderId="4" xfId="2" applyNumberFormat="1" applyFont="1" applyFill="1" applyBorder="1" applyAlignment="1">
      <alignment horizontal="right" vertical="center"/>
    </xf>
    <xf numFmtId="4" fontId="3" fillId="2" borderId="2" xfId="2" applyNumberFormat="1" applyFont="1" applyFill="1" applyBorder="1" applyAlignment="1">
      <alignment horizontal="right" vertical="center"/>
    </xf>
    <xf numFmtId="4" fontId="3" fillId="2" borderId="3" xfId="2" applyNumberFormat="1" applyFont="1" applyFill="1" applyBorder="1" applyAlignment="1">
      <alignment horizontal="right" vertical="center"/>
    </xf>
    <xf numFmtId="10" fontId="3" fillId="3" borderId="1" xfId="11" applyNumberFormat="1" applyFont="1" applyFill="1" applyBorder="1" applyAlignment="1" applyProtection="1">
      <alignment horizontal="right" vertical="center"/>
    </xf>
    <xf numFmtId="10" fontId="3" fillId="3" borderId="1" xfId="2" applyNumberFormat="1" applyFont="1" applyFill="1" applyBorder="1" applyAlignment="1">
      <alignment horizontal="right" vertical="center"/>
    </xf>
    <xf numFmtId="0" fontId="3" fillId="0" borderId="0" xfId="2" applyFont="1" applyAlignment="1">
      <alignment horizontal="left" vertical="center"/>
    </xf>
    <xf numFmtId="0" fontId="3" fillId="0" borderId="12" xfId="2" applyFont="1" applyBorder="1" applyAlignment="1">
      <alignment vertical="center"/>
    </xf>
    <xf numFmtId="0" fontId="14" fillId="7" borderId="3" xfId="2" applyFont="1" applyFill="1" applyBorder="1" applyAlignment="1">
      <alignment vertical="center" wrapText="1"/>
    </xf>
    <xf numFmtId="0" fontId="14" fillId="7" borderId="4" xfId="2" applyFont="1" applyFill="1" applyBorder="1" applyAlignment="1">
      <alignment vertical="center" wrapText="1"/>
    </xf>
    <xf numFmtId="0" fontId="3" fillId="6" borderId="2" xfId="0" applyFont="1" applyFill="1" applyBorder="1" applyAlignment="1">
      <alignment vertical="center" wrapText="1"/>
    </xf>
    <xf numFmtId="0" fontId="3" fillId="6" borderId="3" xfId="0" applyFont="1" applyFill="1" applyBorder="1" applyAlignment="1">
      <alignment vertical="center" wrapText="1"/>
    </xf>
    <xf numFmtId="0" fontId="3" fillId="6" borderId="4" xfId="0"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4" fillId="4" borderId="2" xfId="2" applyFont="1" applyFill="1" applyBorder="1" applyAlignment="1">
      <alignment vertical="center"/>
    </xf>
    <xf numFmtId="0" fontId="14" fillId="4" borderId="3" xfId="2" applyFont="1" applyFill="1" applyBorder="1" applyAlignment="1">
      <alignment horizontal="left" vertical="center"/>
    </xf>
    <xf numFmtId="0" fontId="40" fillId="4" borderId="3" xfId="2"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14" fontId="0" fillId="0" borderId="0" xfId="0" applyNumberFormat="1" applyAlignment="1">
      <alignment vertical="center"/>
    </xf>
    <xf numFmtId="4" fontId="3" fillId="0" borderId="1" xfId="2" applyNumberFormat="1" applyFont="1" applyBorder="1" applyAlignment="1">
      <alignment horizontal="right" vertical="center"/>
    </xf>
    <xf numFmtId="0" fontId="3" fillId="0" borderId="0" xfId="2" applyFont="1" applyAlignment="1">
      <alignment vertical="center" wrapText="1"/>
    </xf>
    <xf numFmtId="4" fontId="3" fillId="2" borderId="4" xfId="2" applyNumberFormat="1" applyFont="1" applyFill="1" applyBorder="1" applyAlignment="1" applyProtection="1">
      <alignment horizontal="right" vertical="center"/>
      <protection locked="0"/>
    </xf>
    <xf numFmtId="4" fontId="3" fillId="2" borderId="2" xfId="2" applyNumberFormat="1" applyFont="1" applyFill="1" applyBorder="1" applyAlignment="1" applyProtection="1">
      <alignment horizontal="right" vertical="center"/>
      <protection locked="0"/>
    </xf>
    <xf numFmtId="4" fontId="3" fillId="2" borderId="3" xfId="2" applyNumberFormat="1" applyFont="1" applyFill="1" applyBorder="1" applyAlignment="1" applyProtection="1">
      <alignment horizontal="right" vertical="center"/>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3" fillId="0" borderId="15" xfId="2" applyFont="1" applyBorder="1" applyAlignment="1">
      <alignment vertical="center"/>
    </xf>
    <xf numFmtId="0" fontId="4" fillId="0" borderId="1" xfId="2" applyFont="1" applyBorder="1" applyAlignment="1">
      <alignment horizontal="center" vertical="center"/>
    </xf>
    <xf numFmtId="0" fontId="4" fillId="0" borderId="5" xfId="2" applyFont="1" applyBorder="1" applyAlignment="1">
      <alignment horizontal="center" vertical="center" wrapText="1"/>
    </xf>
    <xf numFmtId="0" fontId="3" fillId="0" borderId="7" xfId="2" applyFont="1" applyBorder="1" applyAlignment="1">
      <alignment horizontal="left" vertical="center"/>
    </xf>
    <xf numFmtId="0" fontId="14" fillId="0" borderId="0" xfId="2" applyFont="1" applyAlignment="1">
      <alignment horizontal="center" vertical="center" wrapText="1"/>
    </xf>
    <xf numFmtId="0" fontId="37" fillId="0" borderId="1" xfId="2" applyFont="1" applyBorder="1" applyAlignment="1">
      <alignment vertical="center"/>
    </xf>
    <xf numFmtId="0" fontId="37" fillId="0" borderId="0" xfId="2" applyFont="1" applyAlignment="1">
      <alignment vertical="center"/>
    </xf>
    <xf numFmtId="3" fontId="14" fillId="0" borderId="1" xfId="2" applyNumberFormat="1" applyFont="1" applyBorder="1" applyAlignment="1" applyProtection="1">
      <alignment horizontal="right" vertical="center"/>
      <protection locked="0"/>
    </xf>
    <xf numFmtId="0" fontId="37" fillId="2" borderId="39" xfId="2" applyFont="1" applyFill="1" applyBorder="1" applyAlignment="1">
      <alignment vertical="center" wrapText="1"/>
    </xf>
    <xf numFmtId="0" fontId="14" fillId="0" borderId="20" xfId="2" applyFont="1" applyBorder="1" applyAlignment="1" applyProtection="1">
      <alignment vertical="center" wrapText="1"/>
      <protection locked="0"/>
    </xf>
    <xf numFmtId="0" fontId="37" fillId="0" borderId="0" xfId="2" applyFont="1" applyAlignment="1">
      <alignment vertical="center" wrapText="1"/>
    </xf>
    <xf numFmtId="0" fontId="37" fillId="0" borderId="0" xfId="2" applyFont="1" applyAlignment="1">
      <alignment horizontal="left" vertical="center" wrapText="1"/>
    </xf>
    <xf numFmtId="0" fontId="7" fillId="0" borderId="5" xfId="2" applyFont="1" applyBorder="1" applyAlignment="1">
      <alignment horizontal="center" vertical="center"/>
    </xf>
    <xf numFmtId="0" fontId="14" fillId="0" borderId="1" xfId="2" applyFont="1" applyBorder="1" applyAlignment="1">
      <alignment vertical="center"/>
    </xf>
    <xf numFmtId="3" fontId="14" fillId="0" borderId="9" xfId="2" applyNumberFormat="1" applyFont="1" applyBorder="1" applyAlignment="1" applyProtection="1">
      <alignment horizontal="right" vertical="center"/>
      <protection locked="0"/>
    </xf>
    <xf numFmtId="0" fontId="14" fillId="0" borderId="1" xfId="2" applyFont="1" applyBorder="1" applyAlignment="1">
      <alignment vertical="center" wrapText="1"/>
    </xf>
    <xf numFmtId="3" fontId="14" fillId="3" borderId="1" xfId="2" applyNumberFormat="1" applyFont="1" applyFill="1" applyBorder="1" applyAlignment="1">
      <alignment horizontal="right" vertical="center"/>
    </xf>
    <xf numFmtId="0" fontId="0" fillId="0" borderId="1" xfId="0" applyBorder="1" applyAlignment="1">
      <alignment vertical="center"/>
    </xf>
    <xf numFmtId="0" fontId="14" fillId="4" borderId="1" xfId="2" applyFont="1" applyFill="1" applyBorder="1" applyAlignment="1">
      <alignment vertical="center"/>
    </xf>
    <xf numFmtId="3" fontId="14" fillId="4" borderId="9" xfId="2" applyNumberFormat="1" applyFont="1" applyFill="1" applyBorder="1" applyAlignment="1">
      <alignment horizontal="right" vertical="center"/>
    </xf>
    <xf numFmtId="3" fontId="14" fillId="4" borderId="1" xfId="2" applyNumberFormat="1" applyFont="1" applyFill="1" applyBorder="1" applyAlignment="1">
      <alignment horizontal="right" vertical="center"/>
    </xf>
    <xf numFmtId="0" fontId="7" fillId="0" borderId="1" xfId="2" applyFont="1" applyBorder="1" applyAlignment="1">
      <alignment horizontal="center" vertical="center"/>
    </xf>
    <xf numFmtId="3" fontId="14" fillId="0" borderId="9" xfId="2" applyNumberFormat="1" applyFont="1" applyBorder="1" applyAlignment="1">
      <alignment horizontal="right" vertical="center"/>
    </xf>
    <xf numFmtId="3" fontId="14" fillId="0" borderId="1" xfId="2" applyNumberFormat="1" applyFont="1" applyBorder="1" applyAlignment="1">
      <alignment horizontal="right" vertical="center"/>
    </xf>
    <xf numFmtId="4" fontId="3" fillId="2" borderId="3" xfId="2" applyNumberFormat="1" applyFont="1" applyFill="1" applyBorder="1" applyAlignment="1">
      <alignment vertical="center"/>
    </xf>
    <xf numFmtId="3" fontId="3" fillId="0" borderId="1" xfId="2" applyNumberFormat="1" applyFont="1" applyBorder="1" applyAlignment="1" applyProtection="1">
      <alignment horizontal="right" vertical="center"/>
      <protection locked="0"/>
    </xf>
    <xf numFmtId="4" fontId="3" fillId="2" borderId="3" xfId="2" applyNumberFormat="1" applyFont="1" applyFill="1" applyBorder="1" applyAlignment="1" applyProtection="1">
      <alignment vertical="center"/>
      <protection locked="0"/>
    </xf>
    <xf numFmtId="4" fontId="3" fillId="2" borderId="4" xfId="2" applyNumberFormat="1" applyFont="1" applyFill="1" applyBorder="1" applyAlignment="1" applyProtection="1">
      <alignment vertical="center"/>
      <protection locked="0"/>
    </xf>
    <xf numFmtId="0" fontId="4" fillId="0" borderId="9" xfId="2" applyFont="1" applyBorder="1" applyAlignment="1">
      <alignment horizontal="center" vertical="center" wrapText="1"/>
    </xf>
    <xf numFmtId="0" fontId="3" fillId="0" borderId="9" xfId="2" applyFont="1" applyBorder="1" applyAlignment="1">
      <alignment horizontal="center" vertical="center" wrapText="1"/>
    </xf>
    <xf numFmtId="0" fontId="47" fillId="0" borderId="9" xfId="2" applyFont="1" applyBorder="1" applyAlignment="1">
      <alignment horizontal="center" vertical="center" wrapText="1"/>
    </xf>
    <xf numFmtId="0" fontId="14" fillId="0" borderId="0" xfId="2" applyFont="1"/>
    <xf numFmtId="0" fontId="12" fillId="0" borderId="0" xfId="0" applyFont="1" applyAlignment="1">
      <alignment horizontal="center" vertical="center"/>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0" xfId="2" applyFont="1" applyAlignment="1">
      <alignment horizontal="left"/>
    </xf>
    <xf numFmtId="0" fontId="14" fillId="0" borderId="0" xfId="2" quotePrefix="1" applyFont="1" applyAlignment="1">
      <alignment horizontal="center"/>
    </xf>
    <xf numFmtId="0" fontId="14" fillId="0" borderId="0" xfId="2" applyFont="1" applyAlignment="1">
      <alignment wrapText="1"/>
    </xf>
    <xf numFmtId="0" fontId="37" fillId="0" borderId="9" xfId="2" applyFont="1" applyBorder="1" applyAlignment="1">
      <alignment horizontal="center" vertical="center" wrapText="1"/>
    </xf>
    <xf numFmtId="0" fontId="14" fillId="0" borderId="14" xfId="2" applyFont="1" applyBorder="1"/>
    <xf numFmtId="0" fontId="14" fillId="0" borderId="15" xfId="2" applyFont="1" applyBorder="1"/>
    <xf numFmtId="4" fontId="37" fillId="8" borderId="9" xfId="2" applyNumberFormat="1" applyFont="1" applyFill="1" applyBorder="1" applyAlignment="1">
      <alignment horizontal="center" vertical="center" wrapText="1"/>
    </xf>
    <xf numFmtId="0" fontId="37" fillId="34" borderId="2" xfId="2" applyFont="1" applyFill="1" applyBorder="1" applyAlignment="1">
      <alignment vertical="center"/>
    </xf>
    <xf numFmtId="0" fontId="37" fillId="34" borderId="3" xfId="2" applyFont="1" applyFill="1" applyBorder="1" applyAlignment="1">
      <alignment horizontal="center" vertical="center" wrapText="1"/>
    </xf>
    <xf numFmtId="4" fontId="37" fillId="34" borderId="4" xfId="2" applyNumberFormat="1" applyFont="1" applyFill="1" applyBorder="1" applyAlignment="1">
      <alignment horizontal="center" vertical="center" wrapText="1"/>
    </xf>
    <xf numFmtId="0" fontId="40" fillId="2" borderId="2" xfId="2" applyFont="1" applyFill="1" applyBorder="1" applyAlignment="1">
      <alignment horizontal="left"/>
    </xf>
    <xf numFmtId="0" fontId="40" fillId="2" borderId="3" xfId="2" applyFont="1" applyFill="1" applyBorder="1" applyAlignment="1">
      <alignment vertical="center"/>
    </xf>
    <xf numFmtId="0" fontId="14" fillId="2" borderId="3" xfId="2" applyFont="1" applyFill="1" applyBorder="1"/>
    <xf numFmtId="0" fontId="14" fillId="2" borderId="4" xfId="2" applyFont="1" applyFill="1" applyBorder="1" applyAlignment="1">
      <alignment horizontal="center"/>
    </xf>
    <xf numFmtId="4" fontId="14" fillId="0" borderId="5" xfId="2" applyNumberFormat="1" applyFont="1" applyBorder="1" applyProtection="1">
      <protection locked="0"/>
    </xf>
    <xf numFmtId="0" fontId="14" fillId="0" borderId="12" xfId="2" applyFont="1" applyBorder="1"/>
    <xf numFmtId="0" fontId="14" fillId="0" borderId="13" xfId="2" applyFont="1" applyBorder="1"/>
    <xf numFmtId="0" fontId="14" fillId="0" borderId="7" xfId="2" applyFont="1" applyBorder="1"/>
    <xf numFmtId="0" fontId="14" fillId="0" borderId="11" xfId="2" applyFont="1" applyBorder="1"/>
    <xf numFmtId="0" fontId="40" fillId="2" borderId="2" xfId="2" applyFont="1" applyFill="1" applyBorder="1"/>
    <xf numFmtId="0" fontId="40" fillId="2" borderId="3" xfId="2" applyFont="1" applyFill="1" applyBorder="1"/>
    <xf numFmtId="3" fontId="14" fillId="2" borderId="4" xfId="2" applyNumberFormat="1" applyFont="1" applyFill="1" applyBorder="1"/>
    <xf numFmtId="3" fontId="14" fillId="2" borderId="4" xfId="2" applyNumberFormat="1" applyFont="1" applyFill="1" applyBorder="1" applyAlignment="1">
      <alignment horizontal="center"/>
    </xf>
    <xf numFmtId="0" fontId="37" fillId="2" borderId="2" xfId="2" applyFont="1" applyFill="1" applyBorder="1" applyAlignment="1">
      <alignment vertical="center"/>
    </xf>
    <xf numFmtId="3" fontId="14" fillId="2" borderId="3" xfId="2" applyNumberFormat="1" applyFont="1" applyFill="1" applyBorder="1"/>
    <xf numFmtId="0" fontId="14" fillId="0" borderId="13" xfId="2" applyFont="1" applyBorder="1" applyAlignment="1">
      <alignment vertical="center"/>
    </xf>
    <xf numFmtId="0" fontId="14" fillId="0" borderId="11" xfId="2" applyFont="1" applyBorder="1" applyAlignment="1">
      <alignment vertical="center"/>
    </xf>
    <xf numFmtId="0" fontId="14" fillId="0" borderId="10" xfId="2" applyFont="1" applyBorder="1" applyAlignment="1">
      <alignment vertical="center"/>
    </xf>
    <xf numFmtId="4" fontId="14" fillId="0" borderId="1" xfId="2" applyNumberFormat="1" applyFont="1" applyBorder="1" applyProtection="1">
      <protection locked="0"/>
    </xf>
    <xf numFmtId="0" fontId="14" fillId="0" borderId="15" xfId="2" applyFont="1" applyBorder="1" applyAlignment="1">
      <alignment vertical="center"/>
    </xf>
    <xf numFmtId="0" fontId="14" fillId="0" borderId="6" xfId="2" applyFont="1" applyBorder="1"/>
    <xf numFmtId="0" fontId="14" fillId="34" borderId="3" xfId="2" applyFont="1" applyFill="1" applyBorder="1" applyAlignment="1">
      <alignment vertical="center"/>
    </xf>
    <xf numFmtId="4" fontId="14" fillId="34" borderId="4" xfId="2" applyNumberFormat="1" applyFont="1" applyFill="1" applyBorder="1"/>
    <xf numFmtId="0" fontId="37" fillId="3" borderId="2" xfId="2" applyFont="1" applyFill="1" applyBorder="1" applyAlignment="1">
      <alignment vertical="center"/>
    </xf>
    <xf numFmtId="0" fontId="37" fillId="3" borderId="3" xfId="2" applyFont="1" applyFill="1" applyBorder="1" applyAlignment="1">
      <alignment vertical="center"/>
    </xf>
    <xf numFmtId="4" fontId="37" fillId="3" borderId="1" xfId="2" applyNumberFormat="1" applyFont="1" applyFill="1" applyBorder="1"/>
    <xf numFmtId="0" fontId="37" fillId="0" borderId="0" xfId="2" applyFont="1"/>
    <xf numFmtId="0" fontId="3" fillId="0" borderId="1" xfId="2" applyFont="1" applyBorder="1" applyAlignment="1">
      <alignment horizontal="center" vertical="center" wrapText="1"/>
    </xf>
    <xf numFmtId="0" fontId="14" fillId="0" borderId="0" xfId="13" applyFont="1" applyAlignment="1">
      <alignment vertical="center"/>
    </xf>
    <xf numFmtId="1" fontId="14" fillId="0" borderId="0" xfId="13" applyNumberFormat="1" applyFont="1" applyAlignment="1">
      <alignment horizontal="left" vertical="center"/>
    </xf>
    <xf numFmtId="0" fontId="37" fillId="0" borderId="0" xfId="0" applyFont="1" applyAlignment="1">
      <alignment vertical="center"/>
    </xf>
    <xf numFmtId="0" fontId="14" fillId="0" borderId="0" xfId="0" applyFont="1" applyAlignment="1">
      <alignment vertical="center"/>
    </xf>
    <xf numFmtId="0" fontId="37" fillId="0" borderId="0" xfId="13" applyFont="1" applyAlignment="1">
      <alignment vertical="center"/>
    </xf>
    <xf numFmtId="0" fontId="14" fillId="0" borderId="0" xfId="13" applyFont="1" applyAlignment="1">
      <alignment horizontal="left" vertical="center"/>
    </xf>
    <xf numFmtId="0" fontId="37" fillId="0" borderId="0" xfId="13" applyFont="1" applyAlignment="1">
      <alignment horizontal="right" vertical="center"/>
    </xf>
    <xf numFmtId="2" fontId="37" fillId="0" borderId="1" xfId="15" applyNumberFormat="1" applyFont="1" applyBorder="1" applyAlignment="1">
      <alignment horizontal="center" vertical="center" wrapText="1"/>
    </xf>
    <xf numFmtId="0" fontId="14" fillId="0" borderId="1" xfId="16" applyFont="1" applyBorder="1" applyAlignment="1">
      <alignment horizontal="center" vertical="center" wrapText="1"/>
    </xf>
    <xf numFmtId="0" fontId="46" fillId="35" borderId="0" xfId="13" applyFont="1" applyFill="1" applyAlignment="1">
      <alignment vertical="center"/>
    </xf>
    <xf numFmtId="0" fontId="46" fillId="36" borderId="0" xfId="13" applyFont="1" applyFill="1" applyAlignment="1">
      <alignment vertical="center"/>
    </xf>
    <xf numFmtId="0" fontId="46" fillId="37" borderId="0" xfId="13" applyFont="1" applyFill="1" applyAlignment="1">
      <alignment vertical="center"/>
    </xf>
    <xf numFmtId="0" fontId="14" fillId="38" borderId="0" xfId="13" applyFont="1" applyFill="1" applyAlignment="1">
      <alignment vertical="center"/>
    </xf>
    <xf numFmtId="0" fontId="14" fillId="39" borderId="0" xfId="13" applyFont="1" applyFill="1" applyAlignment="1">
      <alignment vertical="center"/>
    </xf>
    <xf numFmtId="0" fontId="14" fillId="40" borderId="0" xfId="13" applyFont="1" applyFill="1" applyAlignment="1">
      <alignment vertical="center"/>
    </xf>
    <xf numFmtId="0" fontId="14" fillId="9" borderId="0" xfId="13" applyFont="1" applyFill="1" applyAlignment="1">
      <alignment vertical="center"/>
    </xf>
    <xf numFmtId="0" fontId="14" fillId="0" borderId="1" xfId="18" applyFont="1" applyBorder="1" applyAlignment="1">
      <alignment horizontal="center" vertical="center" textRotation="90" wrapText="1"/>
    </xf>
    <xf numFmtId="0" fontId="14" fillId="0" borderId="0" xfId="13" applyFont="1" applyAlignment="1">
      <alignment horizontal="center" vertical="center" wrapText="1"/>
    </xf>
    <xf numFmtId="0" fontId="46" fillId="35" borderId="3" xfId="13" applyFont="1" applyFill="1" applyBorder="1" applyAlignment="1">
      <alignment vertical="center"/>
    </xf>
    <xf numFmtId="3" fontId="14" fillId="35" borderId="1" xfId="13" applyNumberFormat="1" applyFont="1" applyFill="1" applyBorder="1" applyAlignment="1">
      <alignment vertical="center"/>
    </xf>
    <xf numFmtId="0" fontId="14" fillId="35" borderId="1" xfId="13" applyFont="1" applyFill="1" applyBorder="1" applyAlignment="1">
      <alignment vertical="center"/>
    </xf>
    <xf numFmtId="0" fontId="14" fillId="0" borderId="3" xfId="13" applyFont="1" applyBorder="1" applyAlignment="1">
      <alignment vertical="center"/>
    </xf>
    <xf numFmtId="0" fontId="46" fillId="36" borderId="3" xfId="13" applyFont="1" applyFill="1" applyBorder="1" applyAlignment="1">
      <alignment vertical="center"/>
    </xf>
    <xf numFmtId="3" fontId="14" fillId="0" borderId="1" xfId="13" applyNumberFormat="1" applyFont="1" applyBorder="1" applyAlignment="1" applyProtection="1">
      <alignment vertical="center"/>
      <protection locked="0"/>
    </xf>
    <xf numFmtId="3" fontId="14" fillId="0" borderId="1" xfId="13" applyNumberFormat="1" applyFont="1" applyBorder="1" applyAlignment="1">
      <alignment vertical="center"/>
    </xf>
    <xf numFmtId="0" fontId="46" fillId="37" borderId="3" xfId="13" applyFont="1" applyFill="1" applyBorder="1" applyAlignment="1">
      <alignment vertical="center"/>
    </xf>
    <xf numFmtId="0" fontId="14" fillId="38" borderId="3" xfId="13" applyFont="1" applyFill="1" applyBorder="1" applyAlignment="1">
      <alignment vertical="center"/>
    </xf>
    <xf numFmtId="3" fontId="40" fillId="0" borderId="1" xfId="13" applyNumberFormat="1" applyFont="1" applyBorder="1" applyAlignment="1" applyProtection="1">
      <alignment vertical="center"/>
      <protection locked="0"/>
    </xf>
    <xf numFmtId="0" fontId="14" fillId="39" borderId="3" xfId="13" applyFont="1" applyFill="1" applyBorder="1" applyAlignment="1">
      <alignment vertical="center"/>
    </xf>
    <xf numFmtId="0" fontId="14" fillId="40" borderId="3" xfId="13" applyFont="1" applyFill="1" applyBorder="1" applyAlignment="1">
      <alignment vertical="center"/>
    </xf>
    <xf numFmtId="0" fontId="14" fillId="9" borderId="3" xfId="13" applyFont="1" applyFill="1" applyBorder="1" applyAlignment="1">
      <alignment vertical="center"/>
    </xf>
    <xf numFmtId="3" fontId="14" fillId="35" borderId="1" xfId="13" applyNumberFormat="1" applyFont="1" applyFill="1" applyBorder="1" applyAlignment="1" applyProtection="1">
      <alignment horizontal="right" vertical="center"/>
      <protection locked="0"/>
    </xf>
    <xf numFmtId="3" fontId="14" fillId="35" borderId="1" xfId="13" applyNumberFormat="1" applyFont="1" applyFill="1" applyBorder="1" applyAlignment="1">
      <alignment horizontal="right" vertical="center"/>
    </xf>
    <xf numFmtId="3" fontId="14" fillId="35" borderId="1" xfId="13" applyNumberFormat="1" applyFont="1" applyFill="1" applyBorder="1" applyAlignment="1" applyProtection="1">
      <alignment vertical="center"/>
      <protection locked="0"/>
    </xf>
    <xf numFmtId="3" fontId="14" fillId="0" borderId="1" xfId="13" applyNumberFormat="1" applyFont="1" applyBorder="1" applyAlignment="1" applyProtection="1">
      <alignment horizontal="right" vertical="center"/>
      <protection locked="0"/>
    </xf>
    <xf numFmtId="3" fontId="14" fillId="0" borderId="1" xfId="13" applyNumberFormat="1" applyFont="1" applyBorder="1" applyAlignment="1">
      <alignment horizontal="right" vertical="center"/>
    </xf>
    <xf numFmtId="2" fontId="14" fillId="0" borderId="3" xfId="13" applyNumberFormat="1" applyFont="1" applyBorder="1" applyAlignment="1">
      <alignment vertical="center"/>
    </xf>
    <xf numFmtId="3" fontId="14" fillId="0" borderId="0" xfId="13" applyNumberFormat="1" applyFont="1" applyAlignment="1">
      <alignment vertical="center"/>
    </xf>
    <xf numFmtId="0" fontId="37" fillId="0" borderId="0" xfId="2" applyFont="1" applyAlignment="1">
      <alignment horizontal="center" vertical="center" wrapText="1"/>
    </xf>
    <xf numFmtId="0" fontId="37" fillId="0" borderId="0" xfId="2" applyFont="1" applyAlignment="1">
      <alignment horizontal="center" vertical="center"/>
    </xf>
    <xf numFmtId="0" fontId="14" fillId="0" borderId="0" xfId="2" applyFont="1" applyAlignment="1">
      <alignment horizontal="center" vertical="center"/>
    </xf>
    <xf numFmtId="0" fontId="45" fillId="0" borderId="0" xfId="2" applyFont="1" applyAlignment="1">
      <alignment vertical="center"/>
    </xf>
    <xf numFmtId="0" fontId="45" fillId="0" borderId="0" xfId="2" applyFont="1" applyAlignment="1">
      <alignment horizontal="center" vertical="center"/>
    </xf>
    <xf numFmtId="0" fontId="37" fillId="34" borderId="2" xfId="2" applyFont="1" applyFill="1" applyBorder="1" applyAlignment="1">
      <alignment horizontal="left" vertical="center"/>
    </xf>
    <xf numFmtId="0" fontId="45" fillId="34" borderId="3" xfId="2" applyFont="1" applyFill="1" applyBorder="1" applyAlignment="1">
      <alignment horizontal="center" vertical="center"/>
    </xf>
    <xf numFmtId="0" fontId="45" fillId="34" borderId="4" xfId="2" applyFont="1" applyFill="1" applyBorder="1" applyAlignment="1">
      <alignment horizontal="center" vertical="center"/>
    </xf>
    <xf numFmtId="0" fontId="14" fillId="0" borderId="2" xfId="2" applyFont="1" applyBorder="1" applyAlignment="1">
      <alignment horizontal="left" vertical="center"/>
    </xf>
    <xf numFmtId="0" fontId="14" fillId="0" borderId="3" xfId="2" applyFont="1" applyBorder="1" applyAlignment="1">
      <alignment horizontal="center" vertical="center"/>
    </xf>
    <xf numFmtId="0" fontId="14" fillId="34" borderId="4" xfId="2" applyFont="1" applyFill="1" applyBorder="1" applyAlignment="1">
      <alignment horizontal="center" vertical="center"/>
    </xf>
    <xf numFmtId="4" fontId="14" fillId="0" borderId="1" xfId="2" applyNumberFormat="1" applyFont="1" applyBorder="1" applyAlignment="1" applyProtection="1">
      <alignment horizontal="right" vertical="center"/>
      <protection locked="0"/>
    </xf>
    <xf numFmtId="0" fontId="44" fillId="0" borderId="0" xfId="0" applyFont="1" applyAlignment="1">
      <alignment vertical="center"/>
    </xf>
    <xf numFmtId="0" fontId="37" fillId="34" borderId="2" xfId="2" applyFont="1" applyFill="1" applyBorder="1" applyAlignment="1">
      <alignment vertical="center" wrapText="1"/>
    </xf>
    <xf numFmtId="0" fontId="37" fillId="34" borderId="1" xfId="2" applyFont="1" applyFill="1" applyBorder="1" applyAlignment="1">
      <alignment horizontal="center" vertical="center" wrapText="1"/>
    </xf>
    <xf numFmtId="0" fontId="0" fillId="0" borderId="2" xfId="0" applyBorder="1" applyAlignment="1">
      <alignment horizontal="left" vertical="center"/>
    </xf>
    <xf numFmtId="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0" fillId="0" borderId="0" xfId="0" applyAlignment="1">
      <alignment horizontal="right" vertical="center"/>
    </xf>
    <xf numFmtId="0" fontId="14" fillId="0" borderId="2" xfId="0" applyFont="1" applyBorder="1" applyAlignment="1">
      <alignment horizontal="left" vertical="center"/>
    </xf>
    <xf numFmtId="0" fontId="37" fillId="0" borderId="23" xfId="2" applyFont="1" applyBorder="1" applyAlignment="1">
      <alignment horizontal="center" vertical="center" wrapText="1"/>
    </xf>
    <xf numFmtId="0" fontId="37" fillId="0" borderId="21" xfId="2" applyFont="1" applyBorder="1" applyAlignment="1">
      <alignment horizontal="center" vertical="center" wrapText="1"/>
    </xf>
    <xf numFmtId="0" fontId="37" fillId="0" borderId="24" xfId="2" applyFont="1" applyBorder="1" applyAlignment="1">
      <alignment horizontal="center" vertical="center" wrapText="1"/>
    </xf>
    <xf numFmtId="0" fontId="13" fillId="7" borderId="23"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4" fillId="0" borderId="2"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4" fillId="0" borderId="4" xfId="2" applyFont="1" applyBorder="1" applyAlignment="1" applyProtection="1">
      <alignment horizontal="center" vertical="center"/>
      <protection locked="0"/>
    </xf>
    <xf numFmtId="0" fontId="14" fillId="0" borderId="12" xfId="2" applyFont="1" applyBorder="1" applyAlignment="1" applyProtection="1">
      <alignment horizontal="center" vertical="center"/>
      <protection locked="0"/>
    </xf>
    <xf numFmtId="0" fontId="14" fillId="0" borderId="8" xfId="2" applyFont="1" applyBorder="1" applyAlignment="1" applyProtection="1">
      <alignment horizontal="center" vertical="center"/>
      <protection locked="0"/>
    </xf>
    <xf numFmtId="0" fontId="14" fillId="0" borderId="13" xfId="2" applyFont="1" applyBorder="1" applyAlignment="1" applyProtection="1">
      <alignment horizontal="center" vertical="center"/>
      <protection locked="0"/>
    </xf>
    <xf numFmtId="0" fontId="14" fillId="0" borderId="14"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15" xfId="2" applyFont="1" applyBorder="1" applyAlignment="1" applyProtection="1">
      <alignment horizontal="center" vertical="center"/>
      <protection locked="0"/>
    </xf>
    <xf numFmtId="0" fontId="14" fillId="0" borderId="2" xfId="2" applyFont="1" applyBorder="1" applyAlignment="1" applyProtection="1">
      <alignment horizontal="left" vertical="center"/>
      <protection locked="0"/>
    </xf>
    <xf numFmtId="0" fontId="14" fillId="0" borderId="3"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3" fillId="0" borderId="16" xfId="2" applyFont="1" applyBorder="1" applyAlignment="1">
      <alignment horizontal="left" vertical="center"/>
    </xf>
    <xf numFmtId="0" fontId="3" fillId="0" borderId="38" xfId="2" applyFont="1" applyBorder="1" applyAlignment="1">
      <alignment horizontal="left" vertical="center"/>
    </xf>
    <xf numFmtId="0" fontId="3" fillId="0" borderId="22" xfId="2" applyFont="1" applyBorder="1" applyAlignment="1">
      <alignment horizontal="left" vertical="center"/>
    </xf>
    <xf numFmtId="0" fontId="3" fillId="0" borderId="37" xfId="2" applyFont="1" applyBorder="1" applyAlignment="1">
      <alignment horizontal="left" vertical="center"/>
    </xf>
    <xf numFmtId="4" fontId="3" fillId="0" borderId="18" xfId="2" applyNumberFormat="1" applyFont="1" applyBorder="1" applyAlignment="1" applyProtection="1">
      <alignment horizontal="right" vertical="center"/>
      <protection locked="0"/>
    </xf>
    <xf numFmtId="4" fontId="3" fillId="0" borderId="25" xfId="2" applyNumberFormat="1" applyFont="1" applyBorder="1" applyAlignment="1" applyProtection="1">
      <alignment horizontal="right" vertical="center"/>
      <protection locked="0"/>
    </xf>
    <xf numFmtId="0" fontId="4" fillId="0" borderId="1" xfId="2" applyFont="1" applyBorder="1" applyAlignment="1">
      <alignment horizontal="center" vertical="center" wrapText="1"/>
    </xf>
    <xf numFmtId="0" fontId="43" fillId="3" borderId="5"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43" fillId="3" borderId="9" xfId="0" applyFont="1" applyFill="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4" fillId="9" borderId="0" xfId="2" applyFont="1" applyFill="1" applyAlignment="1">
      <alignment horizontal="center"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5" borderId="2" xfId="2" applyFont="1" applyFill="1" applyBorder="1" applyAlignment="1">
      <alignment horizontal="left" vertical="center"/>
    </xf>
    <xf numFmtId="0" fontId="4" fillId="5" borderId="4" xfId="2" applyFont="1" applyFill="1" applyBorder="1" applyAlignment="1">
      <alignment horizontal="left" vertical="center"/>
    </xf>
    <xf numFmtId="0" fontId="4" fillId="0" borderId="2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4" fillId="8" borderId="16" xfId="2" applyFont="1" applyFill="1" applyBorder="1" applyAlignment="1">
      <alignment horizontal="left" vertical="center"/>
    </xf>
    <xf numFmtId="0" fontId="4" fillId="8" borderId="17" xfId="2" applyFont="1" applyFill="1" applyBorder="1" applyAlignment="1">
      <alignment horizontal="left" vertical="center"/>
    </xf>
    <xf numFmtId="0" fontId="4" fillId="8" borderId="26" xfId="2" applyFont="1" applyFill="1" applyBorder="1" applyAlignment="1">
      <alignment horizontal="left" vertical="center"/>
    </xf>
    <xf numFmtId="0" fontId="4" fillId="8" borderId="22" xfId="2" applyFont="1" applyFill="1" applyBorder="1" applyAlignment="1">
      <alignment horizontal="left" vertical="center"/>
    </xf>
    <xf numFmtId="0" fontId="4" fillId="8" borderId="19" xfId="2" applyFont="1" applyFill="1" applyBorder="1" applyAlignment="1">
      <alignment horizontal="left" vertical="center"/>
    </xf>
    <xf numFmtId="0" fontId="4" fillId="8" borderId="27" xfId="2" applyFont="1" applyFill="1" applyBorder="1" applyAlignment="1">
      <alignment horizontal="left" vertical="center"/>
    </xf>
    <xf numFmtId="0" fontId="8" fillId="0" borderId="23" xfId="2" applyFont="1" applyBorder="1" applyAlignment="1">
      <alignment horizontal="center" vertical="center"/>
    </xf>
    <xf numFmtId="0" fontId="8" fillId="0" borderId="21" xfId="2" applyFont="1" applyBorder="1" applyAlignment="1">
      <alignment horizontal="center" vertical="center"/>
    </xf>
    <xf numFmtId="0" fontId="8" fillId="0" borderId="24" xfId="2" applyFont="1" applyBorder="1" applyAlignment="1">
      <alignment horizontal="center" vertical="center"/>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3" fillId="0" borderId="12" xfId="2" applyFont="1" applyBorder="1" applyAlignment="1">
      <alignment horizontal="left" vertical="center" wrapText="1"/>
    </xf>
    <xf numFmtId="0" fontId="3" fillId="0" borderId="8" xfId="2" applyFont="1" applyBorder="1" applyAlignment="1">
      <alignment horizontal="left" vertical="center" wrapText="1"/>
    </xf>
    <xf numFmtId="0" fontId="3" fillId="0" borderId="13" xfId="2" applyFont="1" applyBorder="1" applyAlignment="1">
      <alignment horizontal="left" vertical="center" wrapText="1"/>
    </xf>
    <xf numFmtId="0" fontId="37" fillId="7" borderId="2" xfId="2" applyFont="1" applyFill="1" applyBorder="1" applyAlignment="1">
      <alignment horizontal="left" vertical="center"/>
    </xf>
    <xf numFmtId="0" fontId="37" fillId="7" borderId="4" xfId="2" applyFont="1" applyFill="1" applyBorder="1" applyAlignment="1">
      <alignment horizontal="left" vertical="center"/>
    </xf>
    <xf numFmtId="0" fontId="3" fillId="0" borderId="12" xfId="2" applyFont="1" applyBorder="1" applyAlignment="1">
      <alignment horizontal="left" vertical="center"/>
    </xf>
    <xf numFmtId="0" fontId="3" fillId="0" borderId="7" xfId="2" applyFont="1" applyBorder="1" applyAlignment="1">
      <alignment horizontal="left" vertical="center"/>
    </xf>
    <xf numFmtId="0" fontId="4" fillId="6" borderId="2" xfId="2" applyFont="1" applyFill="1" applyBorder="1" applyAlignment="1">
      <alignment horizontal="left" vertical="center"/>
    </xf>
    <xf numFmtId="0" fontId="4" fillId="6" borderId="4" xfId="2" applyFont="1" applyFill="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4" fontId="3" fillId="0" borderId="18" xfId="2" applyNumberFormat="1" applyFont="1" applyBorder="1" applyAlignment="1">
      <alignment horizontal="right" vertical="center"/>
    </xf>
    <xf numFmtId="4" fontId="3" fillId="0" borderId="25" xfId="2" applyNumberFormat="1" applyFont="1" applyBorder="1" applyAlignment="1">
      <alignment horizontal="right" vertical="center"/>
    </xf>
    <xf numFmtId="0" fontId="4" fillId="0" borderId="12"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3" xfId="2" applyFont="1" applyBorder="1" applyAlignment="1">
      <alignment horizontal="center" vertical="center" wrapText="1"/>
    </xf>
    <xf numFmtId="0" fontId="4" fillId="8" borderId="22" xfId="2" applyFont="1" applyFill="1" applyBorder="1" applyAlignment="1">
      <alignment horizontal="left" vertical="center" wrapText="1"/>
    </xf>
    <xf numFmtId="0" fontId="4" fillId="8" borderId="19" xfId="2" applyFont="1" applyFill="1" applyBorder="1" applyAlignment="1">
      <alignment horizontal="left" vertical="center" wrapText="1"/>
    </xf>
    <xf numFmtId="0" fontId="4" fillId="8" borderId="27" xfId="2" applyFont="1" applyFill="1" applyBorder="1" applyAlignment="1">
      <alignment horizontal="left" vertical="center" wrapText="1"/>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14" fillId="0" borderId="1" xfId="13" applyFont="1" applyBorder="1" applyAlignment="1">
      <alignment horizontal="left" vertical="center"/>
    </xf>
    <xf numFmtId="0" fontId="37" fillId="0" borderId="23"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4" xfId="0" applyFont="1" applyBorder="1" applyAlignment="1">
      <alignment horizontal="center" vertical="center" wrapText="1"/>
    </xf>
    <xf numFmtId="0" fontId="3" fillId="3" borderId="5"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0" borderId="0" xfId="2" applyFont="1" applyAlignment="1">
      <alignment horizontal="center" vertical="center" wrapText="1"/>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4" fillId="0" borderId="14" xfId="2" applyFont="1" applyBorder="1" applyAlignment="1">
      <alignment horizontal="left" vertical="center" wrapText="1"/>
    </xf>
    <xf numFmtId="0" fontId="14" fillId="0" borderId="15" xfId="2"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14" fillId="0" borderId="2" xfId="2" applyFont="1" applyBorder="1" applyAlignment="1">
      <alignment horizontal="left" vertical="center" wrapText="1"/>
    </xf>
    <xf numFmtId="0" fontId="14" fillId="0" borderId="4" xfId="2" applyFont="1" applyBorder="1" applyAlignment="1">
      <alignment horizontal="left" vertical="center" wrapText="1"/>
    </xf>
    <xf numFmtId="0" fontId="37" fillId="34" borderId="2" xfId="2" applyFont="1" applyFill="1" applyBorder="1" applyAlignment="1">
      <alignment horizontal="left" vertical="center" wrapText="1"/>
    </xf>
    <xf numFmtId="0" fontId="37" fillId="34" borderId="4" xfId="2" applyFont="1" applyFill="1" applyBorder="1" applyAlignment="1">
      <alignment horizontal="left" vertical="center" wrapText="1"/>
    </xf>
    <xf numFmtId="0" fontId="37" fillId="0" borderId="2" xfId="2" applyFont="1" applyBorder="1" applyAlignment="1">
      <alignment horizontal="center" vertical="center" wrapText="1"/>
    </xf>
    <xf numFmtId="0" fontId="37" fillId="0" borderId="3" xfId="2" applyFont="1" applyBorder="1" applyAlignment="1">
      <alignment horizontal="center" vertical="center" wrapText="1"/>
    </xf>
    <xf numFmtId="0" fontId="37" fillId="0" borderId="4" xfId="2" applyFont="1" applyBorder="1" applyAlignment="1">
      <alignment horizontal="center" vertical="center" wrapText="1"/>
    </xf>
    <xf numFmtId="0" fontId="37" fillId="0" borderId="12"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13"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37" fillId="0" borderId="39" xfId="2" applyFont="1" applyBorder="1" applyAlignment="1">
      <alignment horizontal="center" vertical="center" wrapText="1"/>
    </xf>
    <xf numFmtId="0" fontId="37" fillId="0" borderId="40" xfId="2" applyFont="1" applyBorder="1" applyAlignment="1">
      <alignment horizontal="center" vertical="center" wrapText="1"/>
    </xf>
    <xf numFmtId="0" fontId="37" fillId="0" borderId="41" xfId="2" applyFont="1" applyBorder="1" applyAlignment="1">
      <alignment horizontal="center" vertical="center" wrapText="1"/>
    </xf>
    <xf numFmtId="0" fontId="37" fillId="0" borderId="42"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3" xfId="2" applyFont="1" applyBorder="1" applyAlignment="1">
      <alignment horizontal="center" vertical="center" wrapText="1"/>
    </xf>
    <xf numFmtId="0" fontId="3" fillId="0" borderId="1" xfId="2" applyFont="1" applyBorder="1" applyAlignment="1">
      <alignment horizontal="left" vertical="center" wrapText="1"/>
    </xf>
    <xf numFmtId="0" fontId="4" fillId="3" borderId="2" xfId="2" applyFont="1" applyFill="1" applyBorder="1" applyAlignment="1">
      <alignment horizontal="left" vertical="center" wrapText="1"/>
    </xf>
    <xf numFmtId="0" fontId="4" fillId="3" borderId="4" xfId="2" applyFont="1" applyFill="1" applyBorder="1" applyAlignment="1">
      <alignment horizontal="left" vertical="center" wrapText="1"/>
    </xf>
  </cellXfs>
  <cellStyles count="400">
    <cellStyle name="20 % - Accent1 2" xfId="21" xr:uid="{00000000-0005-0000-0000-000000000000}"/>
    <cellStyle name="20 % - Accent1 2 2" xfId="22" xr:uid="{00000000-0005-0000-0000-000001000000}"/>
    <cellStyle name="20 % - Accent1 3" xfId="23" xr:uid="{00000000-0005-0000-0000-000002000000}"/>
    <cellStyle name="20 % - Accent2 2" xfId="24" xr:uid="{00000000-0005-0000-0000-000003000000}"/>
    <cellStyle name="20 % - Accent2 2 2" xfId="25" xr:uid="{00000000-0005-0000-0000-000004000000}"/>
    <cellStyle name="20 % - Accent2 3" xfId="26" xr:uid="{00000000-0005-0000-0000-000005000000}"/>
    <cellStyle name="20 % - Accent3 2" xfId="27" xr:uid="{00000000-0005-0000-0000-000006000000}"/>
    <cellStyle name="20 % - Accent3 2 2" xfId="28" xr:uid="{00000000-0005-0000-0000-000007000000}"/>
    <cellStyle name="20 % - Accent3 3" xfId="29" xr:uid="{00000000-0005-0000-0000-000008000000}"/>
    <cellStyle name="20 % - Accent4 2" xfId="30" xr:uid="{00000000-0005-0000-0000-000009000000}"/>
    <cellStyle name="20 % - Accent4 2 2" xfId="31" xr:uid="{00000000-0005-0000-0000-00000A000000}"/>
    <cellStyle name="20 % - Accent4 3" xfId="32" xr:uid="{00000000-0005-0000-0000-00000B000000}"/>
    <cellStyle name="20 % - Accent5 2" xfId="33" xr:uid="{00000000-0005-0000-0000-00000C000000}"/>
    <cellStyle name="20 % - Accent5 2 2" xfId="34" xr:uid="{00000000-0005-0000-0000-00000D000000}"/>
    <cellStyle name="20 % - Accent5 3" xfId="35" xr:uid="{00000000-0005-0000-0000-00000E000000}"/>
    <cellStyle name="20 % - Accent6 2" xfId="36" xr:uid="{00000000-0005-0000-0000-00000F000000}"/>
    <cellStyle name="20 % - Accent6 2 2" xfId="37" xr:uid="{00000000-0005-0000-0000-000010000000}"/>
    <cellStyle name="20 % - Accent6 3" xfId="38" xr:uid="{00000000-0005-0000-0000-000011000000}"/>
    <cellStyle name="40 % - Accent1 2" xfId="39" xr:uid="{00000000-0005-0000-0000-000012000000}"/>
    <cellStyle name="40 % - Accent1 2 2" xfId="40" xr:uid="{00000000-0005-0000-0000-000013000000}"/>
    <cellStyle name="40 % - Accent1 3" xfId="41" xr:uid="{00000000-0005-0000-0000-000014000000}"/>
    <cellStyle name="40 % - Accent2 2" xfId="42" xr:uid="{00000000-0005-0000-0000-000015000000}"/>
    <cellStyle name="40 % - Accent2 2 2" xfId="43" xr:uid="{00000000-0005-0000-0000-000016000000}"/>
    <cellStyle name="40 % - Accent2 3" xfId="44" xr:uid="{00000000-0005-0000-0000-000017000000}"/>
    <cellStyle name="40 % - Accent3 2" xfId="45" xr:uid="{00000000-0005-0000-0000-000018000000}"/>
    <cellStyle name="40 % - Accent3 2 2" xfId="46" xr:uid="{00000000-0005-0000-0000-000019000000}"/>
    <cellStyle name="40 % - Accent3 3" xfId="47" xr:uid="{00000000-0005-0000-0000-00001A000000}"/>
    <cellStyle name="40 % - Accent4 2" xfId="48" xr:uid="{00000000-0005-0000-0000-00001B000000}"/>
    <cellStyle name="40 % - Accent4 2 2" xfId="49" xr:uid="{00000000-0005-0000-0000-00001C000000}"/>
    <cellStyle name="40 % - Accent4 3" xfId="50" xr:uid="{00000000-0005-0000-0000-00001D000000}"/>
    <cellStyle name="40 % - Accent5 2" xfId="51" xr:uid="{00000000-0005-0000-0000-00001E000000}"/>
    <cellStyle name="40 % - Accent5 2 2" xfId="52" xr:uid="{00000000-0005-0000-0000-00001F000000}"/>
    <cellStyle name="40 % - Accent5 3" xfId="53" xr:uid="{00000000-0005-0000-0000-000020000000}"/>
    <cellStyle name="40 % - Accent6 2" xfId="54" xr:uid="{00000000-0005-0000-0000-000021000000}"/>
    <cellStyle name="40 % - Accent6 2 2" xfId="55" xr:uid="{00000000-0005-0000-0000-000022000000}"/>
    <cellStyle name="40 % - Accent6 3" xfId="56" xr:uid="{00000000-0005-0000-0000-000023000000}"/>
    <cellStyle name="60 % - Accent1 2" xfId="57" xr:uid="{00000000-0005-0000-0000-000024000000}"/>
    <cellStyle name="60 % - Accent1 2 2" xfId="58" xr:uid="{00000000-0005-0000-0000-000025000000}"/>
    <cellStyle name="60 % - Accent1 3" xfId="59" xr:uid="{00000000-0005-0000-0000-000026000000}"/>
    <cellStyle name="60 % - Accent2 2" xfId="60" xr:uid="{00000000-0005-0000-0000-000027000000}"/>
    <cellStyle name="60 % - Accent2 2 2" xfId="61" xr:uid="{00000000-0005-0000-0000-000028000000}"/>
    <cellStyle name="60 % - Accent2 3" xfId="62" xr:uid="{00000000-0005-0000-0000-000029000000}"/>
    <cellStyle name="60 % - Accent3 2" xfId="63" xr:uid="{00000000-0005-0000-0000-00002A000000}"/>
    <cellStyle name="60 % - Accent3 2 2" xfId="64" xr:uid="{00000000-0005-0000-0000-00002B000000}"/>
    <cellStyle name="60 % - Accent3 3" xfId="65" xr:uid="{00000000-0005-0000-0000-00002C000000}"/>
    <cellStyle name="60 % - Accent4 2" xfId="66" xr:uid="{00000000-0005-0000-0000-00002D000000}"/>
    <cellStyle name="60 % - Accent4 2 2" xfId="67" xr:uid="{00000000-0005-0000-0000-00002E000000}"/>
    <cellStyle name="60 % - Accent4 3" xfId="68" xr:uid="{00000000-0005-0000-0000-00002F000000}"/>
    <cellStyle name="60 % - Accent5 2" xfId="69" xr:uid="{00000000-0005-0000-0000-000030000000}"/>
    <cellStyle name="60 % - Accent5 2 2" xfId="70" xr:uid="{00000000-0005-0000-0000-000031000000}"/>
    <cellStyle name="60 % - Accent5 3" xfId="71" xr:uid="{00000000-0005-0000-0000-000032000000}"/>
    <cellStyle name="60 % - Accent6 2" xfId="72" xr:uid="{00000000-0005-0000-0000-000033000000}"/>
    <cellStyle name="60 % - Accent6 2 2" xfId="73" xr:uid="{00000000-0005-0000-0000-000034000000}"/>
    <cellStyle name="60 % - Accent6 3" xfId="74" xr:uid="{00000000-0005-0000-0000-000035000000}"/>
    <cellStyle name="Accent1 2" xfId="75" xr:uid="{00000000-0005-0000-0000-000036000000}"/>
    <cellStyle name="Accent2 2" xfId="76" xr:uid="{00000000-0005-0000-0000-000037000000}"/>
    <cellStyle name="Accent3 2" xfId="77" xr:uid="{00000000-0005-0000-0000-000038000000}"/>
    <cellStyle name="Accent4 2" xfId="78" xr:uid="{00000000-0005-0000-0000-000039000000}"/>
    <cellStyle name="Accent5 2" xfId="79" xr:uid="{00000000-0005-0000-0000-00003A000000}"/>
    <cellStyle name="Accent6 2" xfId="80" xr:uid="{00000000-0005-0000-0000-00003B000000}"/>
    <cellStyle name="Avertissement 2" xfId="81" xr:uid="{00000000-0005-0000-0000-00003C000000}"/>
    <cellStyle name="Avertissement 2 2" xfId="82" xr:uid="{00000000-0005-0000-0000-00003D000000}"/>
    <cellStyle name="Avertissement 3" xfId="83" xr:uid="{00000000-0005-0000-0000-00003E000000}"/>
    <cellStyle name="Calcul 2" xfId="84" xr:uid="{00000000-0005-0000-0000-00003F000000}"/>
    <cellStyle name="Calcul 2 2" xfId="85" xr:uid="{00000000-0005-0000-0000-000040000000}"/>
    <cellStyle name="Calcul 3" xfId="86" xr:uid="{00000000-0005-0000-0000-000041000000}"/>
    <cellStyle name="Cellule liée 2" xfId="87" xr:uid="{00000000-0005-0000-0000-000042000000}"/>
    <cellStyle name="Cellule liée 2 2" xfId="88" xr:uid="{00000000-0005-0000-0000-000043000000}"/>
    <cellStyle name="Cellule liée 3" xfId="89" xr:uid="{00000000-0005-0000-0000-000044000000}"/>
    <cellStyle name="Comma [0]" xfId="90" xr:uid="{00000000-0005-0000-0000-000045000000}"/>
    <cellStyle name="Commentaire 2" xfId="91" xr:uid="{00000000-0005-0000-0000-000046000000}"/>
    <cellStyle name="Commentaire 2 2" xfId="92" xr:uid="{00000000-0005-0000-0000-000047000000}"/>
    <cellStyle name="Commentaire 3" xfId="93" xr:uid="{00000000-0005-0000-0000-000048000000}"/>
    <cellStyle name="Currency [0]" xfId="94" xr:uid="{00000000-0005-0000-0000-000049000000}"/>
    <cellStyle name="Entrée 2" xfId="95" xr:uid="{00000000-0005-0000-0000-00004A000000}"/>
    <cellStyle name="Entrée 2 2" xfId="96" xr:uid="{00000000-0005-0000-0000-00004B000000}"/>
    <cellStyle name="Entrée 3" xfId="97" xr:uid="{00000000-0005-0000-0000-00004C000000}"/>
    <cellStyle name="Euro" xfId="1" xr:uid="{00000000-0005-0000-0000-00004D000000}"/>
    <cellStyle name="Euro 2" xfId="98" xr:uid="{00000000-0005-0000-0000-00004E000000}"/>
    <cellStyle name="Euro 3" xfId="99" xr:uid="{00000000-0005-0000-0000-00004F000000}"/>
    <cellStyle name="Euro_Phase 3 Structure personnel" xfId="100" xr:uid="{00000000-0005-0000-0000-000050000000}"/>
    <cellStyle name="Insatisfaisant 2" xfId="101" xr:uid="{00000000-0005-0000-0000-000051000000}"/>
    <cellStyle name="Lien hypertexte 2" xfId="102" xr:uid="{00000000-0005-0000-0000-000052000000}"/>
    <cellStyle name="Lien hypertexte 2 2" xfId="103" xr:uid="{00000000-0005-0000-0000-000053000000}"/>
    <cellStyle name="Lien hypertexte 3" xfId="104" xr:uid="{00000000-0005-0000-0000-000054000000}"/>
    <cellStyle name="Lien hypertexte 3 2" xfId="105" xr:uid="{00000000-0005-0000-0000-000055000000}"/>
    <cellStyle name="Lien hypertexte 3_Phase 3 Structure personnel" xfId="106" xr:uid="{00000000-0005-0000-0000-000056000000}"/>
    <cellStyle name="Milliers [0] 2" xfId="107" xr:uid="{00000000-0005-0000-0000-000057000000}"/>
    <cellStyle name="Milliers [0] 2 2" xfId="108" xr:uid="{00000000-0005-0000-0000-000058000000}"/>
    <cellStyle name="Milliers [0] 2 2 2" xfId="109" xr:uid="{00000000-0005-0000-0000-000059000000}"/>
    <cellStyle name="Milliers 10" xfId="110" xr:uid="{00000000-0005-0000-0000-00005A000000}"/>
    <cellStyle name="Milliers 11" xfId="111" xr:uid="{00000000-0005-0000-0000-00005B000000}"/>
    <cellStyle name="Milliers 12" xfId="112" xr:uid="{00000000-0005-0000-0000-00005C000000}"/>
    <cellStyle name="Milliers 13" xfId="113" xr:uid="{00000000-0005-0000-0000-00005D000000}"/>
    <cellStyle name="Milliers 14" xfId="114" xr:uid="{00000000-0005-0000-0000-00005E000000}"/>
    <cellStyle name="Milliers 15" xfId="115" xr:uid="{00000000-0005-0000-0000-00005F000000}"/>
    <cellStyle name="Milliers 16" xfId="116" xr:uid="{00000000-0005-0000-0000-000060000000}"/>
    <cellStyle name="Milliers 17" xfId="117" xr:uid="{00000000-0005-0000-0000-000061000000}"/>
    <cellStyle name="Milliers 18" xfId="118" xr:uid="{00000000-0005-0000-0000-000062000000}"/>
    <cellStyle name="Milliers 19" xfId="119" xr:uid="{00000000-0005-0000-0000-000063000000}"/>
    <cellStyle name="Milliers 2" xfId="120" xr:uid="{00000000-0005-0000-0000-000064000000}"/>
    <cellStyle name="Milliers 2 2" xfId="121" xr:uid="{00000000-0005-0000-0000-000065000000}"/>
    <cellStyle name="Milliers 2 3" xfId="122" xr:uid="{00000000-0005-0000-0000-000066000000}"/>
    <cellStyle name="Milliers 20" xfId="123" xr:uid="{00000000-0005-0000-0000-000067000000}"/>
    <cellStyle name="Milliers 21" xfId="124" xr:uid="{00000000-0005-0000-0000-000068000000}"/>
    <cellStyle name="Milliers 22" xfId="125" xr:uid="{00000000-0005-0000-0000-000069000000}"/>
    <cellStyle name="Milliers 23" xfId="126" xr:uid="{00000000-0005-0000-0000-00006A000000}"/>
    <cellStyle name="Milliers 24" xfId="127" xr:uid="{00000000-0005-0000-0000-00006B000000}"/>
    <cellStyle name="Milliers 25" xfId="128" xr:uid="{00000000-0005-0000-0000-00006C000000}"/>
    <cellStyle name="Milliers 26" xfId="129" xr:uid="{00000000-0005-0000-0000-00006D000000}"/>
    <cellStyle name="Milliers 27" xfId="130" xr:uid="{00000000-0005-0000-0000-00006E000000}"/>
    <cellStyle name="Milliers 28" xfId="131" xr:uid="{00000000-0005-0000-0000-00006F000000}"/>
    <cellStyle name="Milliers 29" xfId="132" xr:uid="{00000000-0005-0000-0000-000070000000}"/>
    <cellStyle name="Milliers 3" xfId="133" xr:uid="{00000000-0005-0000-0000-000071000000}"/>
    <cellStyle name="Milliers 30" xfId="134" xr:uid="{00000000-0005-0000-0000-000072000000}"/>
    <cellStyle name="Milliers 31" xfId="135" xr:uid="{00000000-0005-0000-0000-000073000000}"/>
    <cellStyle name="Milliers 32" xfId="136" xr:uid="{00000000-0005-0000-0000-000074000000}"/>
    <cellStyle name="Milliers 33" xfId="137" xr:uid="{00000000-0005-0000-0000-000075000000}"/>
    <cellStyle name="Milliers 34" xfId="138" xr:uid="{00000000-0005-0000-0000-000076000000}"/>
    <cellStyle name="Milliers 35" xfId="139" xr:uid="{00000000-0005-0000-0000-000077000000}"/>
    <cellStyle name="Milliers 36" xfId="140" xr:uid="{00000000-0005-0000-0000-000078000000}"/>
    <cellStyle name="Milliers 37" xfId="141" xr:uid="{00000000-0005-0000-0000-000079000000}"/>
    <cellStyle name="Milliers 38" xfId="142" xr:uid="{00000000-0005-0000-0000-00007A000000}"/>
    <cellStyle name="Milliers 4" xfId="143" xr:uid="{00000000-0005-0000-0000-00007B000000}"/>
    <cellStyle name="Milliers 5" xfId="144" xr:uid="{00000000-0005-0000-0000-00007C000000}"/>
    <cellStyle name="Milliers 6" xfId="145" xr:uid="{00000000-0005-0000-0000-00007D000000}"/>
    <cellStyle name="Milliers 7" xfId="146" xr:uid="{00000000-0005-0000-0000-00007E000000}"/>
    <cellStyle name="Milliers 8" xfId="147" xr:uid="{00000000-0005-0000-0000-00007F000000}"/>
    <cellStyle name="Milliers 9" xfId="148" xr:uid="{00000000-0005-0000-0000-000080000000}"/>
    <cellStyle name="Neutre 2" xfId="149" xr:uid="{00000000-0005-0000-0000-000081000000}"/>
    <cellStyle name="Normal" xfId="0" builtinId="0"/>
    <cellStyle name="Normal 10" xfId="150" xr:uid="{00000000-0005-0000-0000-000083000000}"/>
    <cellStyle name="Normal 10 2" xfId="151" xr:uid="{00000000-0005-0000-0000-000084000000}"/>
    <cellStyle name="Normal 10 2 2" xfId="152" xr:uid="{00000000-0005-0000-0000-000085000000}"/>
    <cellStyle name="Normal 10 2_Phase 3 Structure personnel" xfId="153" xr:uid="{00000000-0005-0000-0000-000086000000}"/>
    <cellStyle name="Normal 10 3" xfId="154" xr:uid="{00000000-0005-0000-0000-000087000000}"/>
    <cellStyle name="Normal 10_Phase 3 Structure personnel" xfId="155" xr:uid="{00000000-0005-0000-0000-000088000000}"/>
    <cellStyle name="Normal 11" xfId="156" xr:uid="{00000000-0005-0000-0000-000089000000}"/>
    <cellStyle name="Normal 11 2" xfId="157" xr:uid="{00000000-0005-0000-0000-00008A000000}"/>
    <cellStyle name="Normal 11 2 2" xfId="158" xr:uid="{00000000-0005-0000-0000-00008B000000}"/>
    <cellStyle name="Normal 11 2 3" xfId="18" xr:uid="{00000000-0005-0000-0000-00008C000000}"/>
    <cellStyle name="Normal 11 2_Phase 3 Structure personnel" xfId="159" xr:uid="{00000000-0005-0000-0000-00008D000000}"/>
    <cellStyle name="Normal 11 3" xfId="160" xr:uid="{00000000-0005-0000-0000-00008E000000}"/>
    <cellStyle name="Normal 11 3 2" xfId="161" xr:uid="{00000000-0005-0000-0000-00008F000000}"/>
    <cellStyle name="Normal 11 3_Phase 3 Structure personnel" xfId="162" xr:uid="{00000000-0005-0000-0000-000090000000}"/>
    <cellStyle name="Normal 11 4" xfId="163" xr:uid="{00000000-0005-0000-0000-000091000000}"/>
    <cellStyle name="Normal 11 4 2" xfId="164" xr:uid="{00000000-0005-0000-0000-000092000000}"/>
    <cellStyle name="Normal 11 4 2 2" xfId="17" xr:uid="{00000000-0005-0000-0000-000093000000}"/>
    <cellStyle name="Normal 11 4_Phase 3 Structure personnel" xfId="165" xr:uid="{00000000-0005-0000-0000-000094000000}"/>
    <cellStyle name="Normal 11 5" xfId="166" xr:uid="{00000000-0005-0000-0000-000095000000}"/>
    <cellStyle name="Normal 11 5 2" xfId="167" xr:uid="{00000000-0005-0000-0000-000096000000}"/>
    <cellStyle name="Normal 11 5 2 2" xfId="168" xr:uid="{00000000-0005-0000-0000-000097000000}"/>
    <cellStyle name="Normal 11 5_Phase 3 Structure personnel" xfId="169" xr:uid="{00000000-0005-0000-0000-000098000000}"/>
    <cellStyle name="Normal 11 6" xfId="170" xr:uid="{00000000-0005-0000-0000-000099000000}"/>
    <cellStyle name="Normal 11 6 2" xfId="171" xr:uid="{00000000-0005-0000-0000-00009A000000}"/>
    <cellStyle name="Normal 11 6_Phase 3 Structure personnel" xfId="172" xr:uid="{00000000-0005-0000-0000-00009B000000}"/>
    <cellStyle name="Normal 11 7" xfId="173" xr:uid="{00000000-0005-0000-0000-00009C000000}"/>
    <cellStyle name="Normal 11 8" xfId="174" xr:uid="{00000000-0005-0000-0000-00009D000000}"/>
    <cellStyle name="Normal 11_Phase 3 Structure personnel" xfId="175" xr:uid="{00000000-0005-0000-0000-00009E000000}"/>
    <cellStyle name="Normal 12" xfId="176" xr:uid="{00000000-0005-0000-0000-00009F000000}"/>
    <cellStyle name="Normal 12 2" xfId="177" xr:uid="{00000000-0005-0000-0000-0000A0000000}"/>
    <cellStyle name="Normal 12 3" xfId="178" xr:uid="{00000000-0005-0000-0000-0000A1000000}"/>
    <cellStyle name="Normal 12 3 2" xfId="179" xr:uid="{00000000-0005-0000-0000-0000A2000000}"/>
    <cellStyle name="Normal 12_Phase 3 Structure personnel" xfId="180" xr:uid="{00000000-0005-0000-0000-0000A3000000}"/>
    <cellStyle name="Normal 13" xfId="181" xr:uid="{00000000-0005-0000-0000-0000A4000000}"/>
    <cellStyle name="Normal 13 2" xfId="182" xr:uid="{00000000-0005-0000-0000-0000A5000000}"/>
    <cellStyle name="Normal 13_Phase 3 Structure personnel" xfId="183" xr:uid="{00000000-0005-0000-0000-0000A6000000}"/>
    <cellStyle name="Normal 14" xfId="184" xr:uid="{00000000-0005-0000-0000-0000A7000000}"/>
    <cellStyle name="Normal 14 2" xfId="185" xr:uid="{00000000-0005-0000-0000-0000A8000000}"/>
    <cellStyle name="Normal 14_Phase 3 Structure personnel" xfId="186" xr:uid="{00000000-0005-0000-0000-0000A9000000}"/>
    <cellStyle name="Normal 15" xfId="187" xr:uid="{00000000-0005-0000-0000-0000AA000000}"/>
    <cellStyle name="Normal 15 2" xfId="188" xr:uid="{00000000-0005-0000-0000-0000AB000000}"/>
    <cellStyle name="Normal 15 2 2" xfId="189" xr:uid="{00000000-0005-0000-0000-0000AC000000}"/>
    <cellStyle name="Normal 15 3" xfId="13" xr:uid="{00000000-0005-0000-0000-0000AD000000}"/>
    <cellStyle name="Normal 15_Phase 3 Structure personnel" xfId="190" xr:uid="{00000000-0005-0000-0000-0000AE000000}"/>
    <cellStyle name="Normal 16" xfId="191" xr:uid="{00000000-0005-0000-0000-0000AF000000}"/>
    <cellStyle name="Normal 16 2" xfId="192" xr:uid="{00000000-0005-0000-0000-0000B0000000}"/>
    <cellStyle name="Normal 16_Phase 3 Structure personnel" xfId="193" xr:uid="{00000000-0005-0000-0000-0000B1000000}"/>
    <cellStyle name="Normal 17" xfId="194" xr:uid="{00000000-0005-0000-0000-0000B2000000}"/>
    <cellStyle name="Normal 17 2" xfId="195" xr:uid="{00000000-0005-0000-0000-0000B3000000}"/>
    <cellStyle name="Normal 17 2 2" xfId="196" xr:uid="{00000000-0005-0000-0000-0000B4000000}"/>
    <cellStyle name="Normal 17 2_Phase 3 Structure personnel" xfId="197" xr:uid="{00000000-0005-0000-0000-0000B5000000}"/>
    <cellStyle name="Normal 17 3" xfId="198" xr:uid="{00000000-0005-0000-0000-0000B6000000}"/>
    <cellStyle name="Normal 17_Phase 3 Structure personnel" xfId="199" xr:uid="{00000000-0005-0000-0000-0000B7000000}"/>
    <cellStyle name="Normal 18" xfId="200" xr:uid="{00000000-0005-0000-0000-0000B8000000}"/>
    <cellStyle name="Normal 18 2" xfId="201" xr:uid="{00000000-0005-0000-0000-0000B9000000}"/>
    <cellStyle name="Normal 18_Phase 3 Structure personnel" xfId="202" xr:uid="{00000000-0005-0000-0000-0000BA000000}"/>
    <cellStyle name="Normal 19" xfId="203" xr:uid="{00000000-0005-0000-0000-0000BB000000}"/>
    <cellStyle name="Normal 19 2" xfId="204" xr:uid="{00000000-0005-0000-0000-0000BC000000}"/>
    <cellStyle name="Normal 19_Phase 3 Structure personnel" xfId="205" xr:uid="{00000000-0005-0000-0000-0000BD000000}"/>
    <cellStyle name="Normal 2" xfId="2" xr:uid="{00000000-0005-0000-0000-0000BE000000}"/>
    <cellStyle name="Normal 2 2" xfId="206" xr:uid="{00000000-0005-0000-0000-0000BF000000}"/>
    <cellStyle name="Normal 2 2 2" xfId="207" xr:uid="{00000000-0005-0000-0000-0000C0000000}"/>
    <cellStyle name="Normal 2 2 3" xfId="16" xr:uid="{00000000-0005-0000-0000-0000C1000000}"/>
    <cellStyle name="Normal 2 3" xfId="208" xr:uid="{00000000-0005-0000-0000-0000C2000000}"/>
    <cellStyle name="Normal 2 3 2" xfId="209" xr:uid="{00000000-0005-0000-0000-0000C3000000}"/>
    <cellStyle name="Normal 2 3 2 2" xfId="210" xr:uid="{00000000-0005-0000-0000-0000C4000000}"/>
    <cellStyle name="Normal 2 3 2 2 2" xfId="211" xr:uid="{00000000-0005-0000-0000-0000C5000000}"/>
    <cellStyle name="Normal 2 3 2 2_Phase 3 Structure personnel" xfId="212" xr:uid="{00000000-0005-0000-0000-0000C6000000}"/>
    <cellStyle name="Normal 2 3 2 3" xfId="213" xr:uid="{00000000-0005-0000-0000-0000C7000000}"/>
    <cellStyle name="Normal 2 3 2_Phase 3 Structure personnel" xfId="214" xr:uid="{00000000-0005-0000-0000-0000C8000000}"/>
    <cellStyle name="Normal 2 3 3" xfId="215" xr:uid="{00000000-0005-0000-0000-0000C9000000}"/>
    <cellStyle name="Normal 2 3 3 2" xfId="216" xr:uid="{00000000-0005-0000-0000-0000CA000000}"/>
    <cellStyle name="Normal 2 3 3_Phase 3 Structure personnel" xfId="217" xr:uid="{00000000-0005-0000-0000-0000CB000000}"/>
    <cellStyle name="Normal 2 3 4" xfId="218" xr:uid="{00000000-0005-0000-0000-0000CC000000}"/>
    <cellStyle name="Normal 2 3 5" xfId="15" xr:uid="{00000000-0005-0000-0000-0000CD000000}"/>
    <cellStyle name="Normal 2 3_Phase 3 Structure personnel" xfId="219" xr:uid="{00000000-0005-0000-0000-0000CE000000}"/>
    <cellStyle name="Normal 2 4" xfId="220" xr:uid="{00000000-0005-0000-0000-0000CF000000}"/>
    <cellStyle name="Normal 2 4 2" xfId="221" xr:uid="{00000000-0005-0000-0000-0000D0000000}"/>
    <cellStyle name="Normal 2 4 2 2" xfId="222" xr:uid="{00000000-0005-0000-0000-0000D1000000}"/>
    <cellStyle name="Normal 2 4 2_Phase 3 Structure personnel" xfId="223" xr:uid="{00000000-0005-0000-0000-0000D2000000}"/>
    <cellStyle name="Normal 2 4 3" xfId="224" xr:uid="{00000000-0005-0000-0000-0000D3000000}"/>
    <cellStyle name="Normal 2 4_Phase 3 Structure personnel" xfId="225" xr:uid="{00000000-0005-0000-0000-0000D4000000}"/>
    <cellStyle name="Normal 2 5" xfId="226" xr:uid="{00000000-0005-0000-0000-0000D5000000}"/>
    <cellStyle name="Normal 2 5 2" xfId="227" xr:uid="{00000000-0005-0000-0000-0000D6000000}"/>
    <cellStyle name="Normal 2 5 2 2" xfId="228" xr:uid="{00000000-0005-0000-0000-0000D7000000}"/>
    <cellStyle name="Normal 2 5 2_Phase 3 Structure personnel" xfId="229" xr:uid="{00000000-0005-0000-0000-0000D8000000}"/>
    <cellStyle name="Normal 2 5 3" xfId="230" xr:uid="{00000000-0005-0000-0000-0000D9000000}"/>
    <cellStyle name="Normal 2 5_Phase 3 Structure personnel" xfId="231" xr:uid="{00000000-0005-0000-0000-0000DA000000}"/>
    <cellStyle name="Normal 2 6" xfId="232" xr:uid="{00000000-0005-0000-0000-0000DB000000}"/>
    <cellStyle name="Normal 2 6 2" xfId="233" xr:uid="{00000000-0005-0000-0000-0000DC000000}"/>
    <cellStyle name="Normal 2 6_Phase 3 Structure personnel" xfId="234" xr:uid="{00000000-0005-0000-0000-0000DD000000}"/>
    <cellStyle name="Normal 2 7" xfId="235" xr:uid="{00000000-0005-0000-0000-0000DE000000}"/>
    <cellStyle name="Normal 2 8" xfId="236" xr:uid="{00000000-0005-0000-0000-0000DF000000}"/>
    <cellStyle name="Normal 2_Phase 3 Structure personnel" xfId="237" xr:uid="{00000000-0005-0000-0000-0000E0000000}"/>
    <cellStyle name="Normal 20" xfId="238" xr:uid="{00000000-0005-0000-0000-0000E1000000}"/>
    <cellStyle name="Normal 20 2" xfId="239" xr:uid="{00000000-0005-0000-0000-0000E2000000}"/>
    <cellStyle name="Normal 20_Phase 3 Structure personnel" xfId="240" xr:uid="{00000000-0005-0000-0000-0000E3000000}"/>
    <cellStyle name="Normal 21" xfId="241" xr:uid="{00000000-0005-0000-0000-0000E4000000}"/>
    <cellStyle name="Normal 21 2" xfId="242" xr:uid="{00000000-0005-0000-0000-0000E5000000}"/>
    <cellStyle name="Normal 21 3" xfId="243" xr:uid="{00000000-0005-0000-0000-0000E6000000}"/>
    <cellStyle name="Normal 21_Phase 3 Structure personnel" xfId="244" xr:uid="{00000000-0005-0000-0000-0000E7000000}"/>
    <cellStyle name="Normal 22" xfId="245" xr:uid="{00000000-0005-0000-0000-0000E8000000}"/>
    <cellStyle name="Normal 23" xfId="20" xr:uid="{00000000-0005-0000-0000-0000E9000000}"/>
    <cellStyle name="Normal 24" xfId="246" xr:uid="{00000000-0005-0000-0000-0000EA000000}"/>
    <cellStyle name="Normal 25" xfId="247" xr:uid="{00000000-0005-0000-0000-0000EB000000}"/>
    <cellStyle name="Normal 25 2" xfId="248" xr:uid="{00000000-0005-0000-0000-0000EC000000}"/>
    <cellStyle name="Normal 26" xfId="249" xr:uid="{00000000-0005-0000-0000-0000ED000000}"/>
    <cellStyle name="Normal 27" xfId="250" xr:uid="{00000000-0005-0000-0000-0000EE000000}"/>
    <cellStyle name="Normal 28" xfId="251" xr:uid="{00000000-0005-0000-0000-0000EF000000}"/>
    <cellStyle name="Normal 29" xfId="252" xr:uid="{00000000-0005-0000-0000-0000F0000000}"/>
    <cellStyle name="Normal 3" xfId="3" xr:uid="{00000000-0005-0000-0000-0000F1000000}"/>
    <cellStyle name="Normal 3 2" xfId="253" xr:uid="{00000000-0005-0000-0000-0000F2000000}"/>
    <cellStyle name="Normal 3 2 2" xfId="254" xr:uid="{00000000-0005-0000-0000-0000F3000000}"/>
    <cellStyle name="Normal 3 2 3" xfId="255" xr:uid="{00000000-0005-0000-0000-0000F4000000}"/>
    <cellStyle name="Normal 3 2 3 2" xfId="256" xr:uid="{00000000-0005-0000-0000-0000F5000000}"/>
    <cellStyle name="Normal 3 2 4" xfId="257" xr:uid="{00000000-0005-0000-0000-0000F6000000}"/>
    <cellStyle name="Normal 3 2_Phase 3 Structure personnel" xfId="258" xr:uid="{00000000-0005-0000-0000-0000F7000000}"/>
    <cellStyle name="Normal 3 3" xfId="259" xr:uid="{00000000-0005-0000-0000-0000F8000000}"/>
    <cellStyle name="Normal 3 3 2" xfId="260" xr:uid="{00000000-0005-0000-0000-0000F9000000}"/>
    <cellStyle name="Normal 3 3 3" xfId="261" xr:uid="{00000000-0005-0000-0000-0000FA000000}"/>
    <cellStyle name="Normal 3 4" xfId="262" xr:uid="{00000000-0005-0000-0000-0000FB000000}"/>
    <cellStyle name="Normal 3 5" xfId="263" xr:uid="{00000000-0005-0000-0000-0000FC000000}"/>
    <cellStyle name="Normal 3_A2010_BO (LPA inclus) prép don_200910" xfId="4" xr:uid="{00000000-0005-0000-0000-0000FD000000}"/>
    <cellStyle name="Normal 30" xfId="264" xr:uid="{00000000-0005-0000-0000-0000FE000000}"/>
    <cellStyle name="Normal 31" xfId="265" xr:uid="{00000000-0005-0000-0000-0000FF000000}"/>
    <cellStyle name="Normal 32" xfId="266" xr:uid="{00000000-0005-0000-0000-000000010000}"/>
    <cellStyle name="Normal 33" xfId="267" xr:uid="{00000000-0005-0000-0000-000001010000}"/>
    <cellStyle name="Normal 34" xfId="268" xr:uid="{00000000-0005-0000-0000-000002010000}"/>
    <cellStyle name="Normal 35" xfId="269" xr:uid="{00000000-0005-0000-0000-000003010000}"/>
    <cellStyle name="Normal 36" xfId="270" xr:uid="{00000000-0005-0000-0000-000004010000}"/>
    <cellStyle name="Normal 37" xfId="271" xr:uid="{00000000-0005-0000-0000-000005010000}"/>
    <cellStyle name="Normal 38" xfId="272" xr:uid="{00000000-0005-0000-0000-000006010000}"/>
    <cellStyle name="Normal 39" xfId="273" xr:uid="{00000000-0005-0000-0000-000007010000}"/>
    <cellStyle name="Normal 4" xfId="5" xr:uid="{00000000-0005-0000-0000-000008010000}"/>
    <cellStyle name="Normal 4 2" xfId="6" xr:uid="{00000000-0005-0000-0000-000009010000}"/>
    <cellStyle name="Normal 4 2 2" xfId="274" xr:uid="{00000000-0005-0000-0000-00000A010000}"/>
    <cellStyle name="Normal 4 2 2 2" xfId="275" xr:uid="{00000000-0005-0000-0000-00000B010000}"/>
    <cellStyle name="Normal 4 2 2 3" xfId="276" xr:uid="{00000000-0005-0000-0000-00000C010000}"/>
    <cellStyle name="Normal 4 2 2 4" xfId="277" xr:uid="{00000000-0005-0000-0000-00000D010000}"/>
    <cellStyle name="Normal 4 2 3" xfId="278" xr:uid="{00000000-0005-0000-0000-00000E010000}"/>
    <cellStyle name="Normal 4 2_TAB1" xfId="279" xr:uid="{00000000-0005-0000-0000-00000F010000}"/>
    <cellStyle name="Normal 4 3" xfId="280" xr:uid="{00000000-0005-0000-0000-000010010000}"/>
    <cellStyle name="Normal 4 3 2" xfId="281" xr:uid="{00000000-0005-0000-0000-000011010000}"/>
    <cellStyle name="Normal 4 3_Phase 3 Structure personnel" xfId="282" xr:uid="{00000000-0005-0000-0000-000012010000}"/>
    <cellStyle name="Normal 4 4" xfId="283" xr:uid="{00000000-0005-0000-0000-000013010000}"/>
    <cellStyle name="Normal 4 5" xfId="284" xr:uid="{00000000-0005-0000-0000-000014010000}"/>
    <cellStyle name="Normal 4_TAB1" xfId="285" xr:uid="{00000000-0005-0000-0000-000015010000}"/>
    <cellStyle name="Normal 40" xfId="286" xr:uid="{00000000-0005-0000-0000-000016010000}"/>
    <cellStyle name="Normal 41" xfId="287" xr:uid="{00000000-0005-0000-0000-000017010000}"/>
    <cellStyle name="Normal 42" xfId="288" xr:uid="{00000000-0005-0000-0000-000018010000}"/>
    <cellStyle name="Normal 43" xfId="289" xr:uid="{00000000-0005-0000-0000-000019010000}"/>
    <cellStyle name="Normal 44" xfId="290" xr:uid="{00000000-0005-0000-0000-00001A010000}"/>
    <cellStyle name="Normal 45" xfId="291" xr:uid="{00000000-0005-0000-0000-00001B010000}"/>
    <cellStyle name="Normal 46" xfId="292" xr:uid="{00000000-0005-0000-0000-00001C010000}"/>
    <cellStyle name="Normal 47" xfId="293" xr:uid="{00000000-0005-0000-0000-00001D010000}"/>
    <cellStyle name="Normal 48" xfId="294" xr:uid="{00000000-0005-0000-0000-00001E010000}"/>
    <cellStyle name="Normal 49" xfId="295" xr:uid="{00000000-0005-0000-0000-00001F010000}"/>
    <cellStyle name="Normal 5" xfId="7" xr:uid="{00000000-0005-0000-0000-000020010000}"/>
    <cellStyle name="Normal 5 2" xfId="296" xr:uid="{00000000-0005-0000-0000-000021010000}"/>
    <cellStyle name="Normal 5 2 2" xfId="297" xr:uid="{00000000-0005-0000-0000-000022010000}"/>
    <cellStyle name="Normal 5 2 2 2" xfId="298" xr:uid="{00000000-0005-0000-0000-000023010000}"/>
    <cellStyle name="Normal 5 2 2_Phase 3 Structure personnel" xfId="299" xr:uid="{00000000-0005-0000-0000-000024010000}"/>
    <cellStyle name="Normal 5 2 3" xfId="300" xr:uid="{00000000-0005-0000-0000-000025010000}"/>
    <cellStyle name="Normal 5 2_Phase 3 Structure personnel" xfId="301" xr:uid="{00000000-0005-0000-0000-000026010000}"/>
    <cellStyle name="Normal 5 3" xfId="302" xr:uid="{00000000-0005-0000-0000-000027010000}"/>
    <cellStyle name="Normal 5 3 2" xfId="303" xr:uid="{00000000-0005-0000-0000-000028010000}"/>
    <cellStyle name="Normal 5 3_Phase 3 Structure personnel" xfId="304" xr:uid="{00000000-0005-0000-0000-000029010000}"/>
    <cellStyle name="Normal 5 4" xfId="305" xr:uid="{00000000-0005-0000-0000-00002A010000}"/>
    <cellStyle name="Normal 5_Phase 3 Structure personnel" xfId="306" xr:uid="{00000000-0005-0000-0000-00002B010000}"/>
    <cellStyle name="Normal 50" xfId="307" xr:uid="{00000000-0005-0000-0000-00002C010000}"/>
    <cellStyle name="Normal 51" xfId="308" xr:uid="{00000000-0005-0000-0000-00002D010000}"/>
    <cellStyle name="Normal 52" xfId="309" xr:uid="{00000000-0005-0000-0000-00002E010000}"/>
    <cellStyle name="Normal 53" xfId="310" xr:uid="{00000000-0005-0000-0000-00002F010000}"/>
    <cellStyle name="Normal 54" xfId="311" xr:uid="{00000000-0005-0000-0000-000030010000}"/>
    <cellStyle name="Normal 55" xfId="312" xr:uid="{00000000-0005-0000-0000-000031010000}"/>
    <cellStyle name="Normal 56" xfId="313" xr:uid="{00000000-0005-0000-0000-000032010000}"/>
    <cellStyle name="Normal 57" xfId="314" xr:uid="{00000000-0005-0000-0000-000033010000}"/>
    <cellStyle name="Normal 58" xfId="315" xr:uid="{00000000-0005-0000-0000-000034010000}"/>
    <cellStyle name="Normal 59" xfId="316" xr:uid="{00000000-0005-0000-0000-000035010000}"/>
    <cellStyle name="Normal 6" xfId="8" xr:uid="{00000000-0005-0000-0000-000036010000}"/>
    <cellStyle name="Normal 6 2" xfId="9" xr:uid="{00000000-0005-0000-0000-000037010000}"/>
    <cellStyle name="Normal 6 2 2" xfId="317" xr:uid="{00000000-0005-0000-0000-000038010000}"/>
    <cellStyle name="Normal 6 3" xfId="318" xr:uid="{00000000-0005-0000-0000-000039010000}"/>
    <cellStyle name="Normal 6_Phase 3 Structure personnel" xfId="319" xr:uid="{00000000-0005-0000-0000-00003A010000}"/>
    <cellStyle name="Normal 60" xfId="320" xr:uid="{00000000-0005-0000-0000-00003B010000}"/>
    <cellStyle name="Normal 7" xfId="14" xr:uid="{00000000-0005-0000-0000-00003C010000}"/>
    <cellStyle name="Normal 7 2" xfId="321" xr:uid="{00000000-0005-0000-0000-00003D010000}"/>
    <cellStyle name="Normal 7 2 2" xfId="322" xr:uid="{00000000-0005-0000-0000-00003E010000}"/>
    <cellStyle name="Normal 7 2_Phase 3 Structure personnel" xfId="323" xr:uid="{00000000-0005-0000-0000-00003F010000}"/>
    <cellStyle name="Normal 7 3" xfId="324" xr:uid="{00000000-0005-0000-0000-000040010000}"/>
    <cellStyle name="Normal 7_Phase 3 Structure personnel" xfId="325" xr:uid="{00000000-0005-0000-0000-000041010000}"/>
    <cellStyle name="Normal 8" xfId="326" xr:uid="{00000000-0005-0000-0000-000042010000}"/>
    <cellStyle name="Normal 8 2" xfId="327" xr:uid="{00000000-0005-0000-0000-000043010000}"/>
    <cellStyle name="Normal 8 2 2" xfId="328" xr:uid="{00000000-0005-0000-0000-000044010000}"/>
    <cellStyle name="Normal 8 2_Phase 3 Structure personnel" xfId="329" xr:uid="{00000000-0005-0000-0000-000045010000}"/>
    <cellStyle name="Normal 8 3" xfId="330" xr:uid="{00000000-0005-0000-0000-000046010000}"/>
    <cellStyle name="Normal 8_Phase 3 Structure personnel" xfId="331" xr:uid="{00000000-0005-0000-0000-000047010000}"/>
    <cellStyle name="Normal 9" xfId="332" xr:uid="{00000000-0005-0000-0000-000048010000}"/>
    <cellStyle name="Normal 9 2" xfId="333" xr:uid="{00000000-0005-0000-0000-000049010000}"/>
    <cellStyle name="Normal 9 2 2" xfId="334" xr:uid="{00000000-0005-0000-0000-00004A010000}"/>
    <cellStyle name="Normal 9 2 2 2" xfId="335" xr:uid="{00000000-0005-0000-0000-00004B010000}"/>
    <cellStyle name="Normal 9 2 2 2 2" xfId="336" xr:uid="{00000000-0005-0000-0000-00004C010000}"/>
    <cellStyle name="Normal 9 2 2 2_Phase 3 Structure personnel" xfId="337" xr:uid="{00000000-0005-0000-0000-00004D010000}"/>
    <cellStyle name="Normal 9 2 2 3" xfId="338" xr:uid="{00000000-0005-0000-0000-00004E010000}"/>
    <cellStyle name="Normal 9 2 2_Phase 3 Structure personnel" xfId="339" xr:uid="{00000000-0005-0000-0000-00004F010000}"/>
    <cellStyle name="Normal 9 2 3" xfId="340" xr:uid="{00000000-0005-0000-0000-000050010000}"/>
    <cellStyle name="Normal 9 2 3 2" xfId="341" xr:uid="{00000000-0005-0000-0000-000051010000}"/>
    <cellStyle name="Normal 9 2 3_Phase 3 Structure personnel" xfId="342" xr:uid="{00000000-0005-0000-0000-000052010000}"/>
    <cellStyle name="Normal 9 2 4" xfId="343" xr:uid="{00000000-0005-0000-0000-000053010000}"/>
    <cellStyle name="Normal 9 2_Phase 3 Structure personnel" xfId="344" xr:uid="{00000000-0005-0000-0000-000054010000}"/>
    <cellStyle name="Normal 9 3" xfId="345" xr:uid="{00000000-0005-0000-0000-000055010000}"/>
    <cellStyle name="Normal 9 3 2" xfId="346" xr:uid="{00000000-0005-0000-0000-000056010000}"/>
    <cellStyle name="Normal 9 3_Phase 3 Structure personnel" xfId="347" xr:uid="{00000000-0005-0000-0000-000057010000}"/>
    <cellStyle name="Normal 9 4" xfId="348" xr:uid="{00000000-0005-0000-0000-000058010000}"/>
    <cellStyle name="Normal 9_Phase 3 Structure personnel" xfId="349" xr:uid="{00000000-0005-0000-0000-000059010000}"/>
    <cellStyle name="Percent 2" xfId="350" xr:uid="{00000000-0005-0000-0000-00005A010000}"/>
    <cellStyle name="Percent 2 2" xfId="351" xr:uid="{00000000-0005-0000-0000-00005B010000}"/>
    <cellStyle name="Pourcentage 10" xfId="352" xr:uid="{00000000-0005-0000-0000-00005C010000}"/>
    <cellStyle name="Pourcentage 10 2" xfId="19" xr:uid="{00000000-0005-0000-0000-00005D010000}"/>
    <cellStyle name="Pourcentage 11" xfId="353" xr:uid="{00000000-0005-0000-0000-00005E010000}"/>
    <cellStyle name="Pourcentage 11 2" xfId="354" xr:uid="{00000000-0005-0000-0000-00005F010000}"/>
    <cellStyle name="Pourcentage 11 2 2" xfId="355" xr:uid="{00000000-0005-0000-0000-000060010000}"/>
    <cellStyle name="Pourcentage 12" xfId="356" xr:uid="{00000000-0005-0000-0000-000061010000}"/>
    <cellStyle name="Pourcentage 13" xfId="357" xr:uid="{00000000-0005-0000-0000-000062010000}"/>
    <cellStyle name="Pourcentage 14" xfId="358" xr:uid="{00000000-0005-0000-0000-000063010000}"/>
    <cellStyle name="Pourcentage 15" xfId="359" xr:uid="{00000000-0005-0000-0000-000064010000}"/>
    <cellStyle name="Pourcentage 16" xfId="360" xr:uid="{00000000-0005-0000-0000-000065010000}"/>
    <cellStyle name="Pourcentage 2" xfId="10" xr:uid="{00000000-0005-0000-0000-000066010000}"/>
    <cellStyle name="Pourcentage 2 2" xfId="11" xr:uid="{00000000-0005-0000-0000-000067010000}"/>
    <cellStyle name="Pourcentage 2 3" xfId="361" xr:uid="{00000000-0005-0000-0000-000068010000}"/>
    <cellStyle name="Pourcentage 2 3 2" xfId="362" xr:uid="{00000000-0005-0000-0000-000069010000}"/>
    <cellStyle name="Pourcentage 2 3 2 2" xfId="363" xr:uid="{00000000-0005-0000-0000-00006A010000}"/>
    <cellStyle name="Pourcentage 2 3 3" xfId="364" xr:uid="{00000000-0005-0000-0000-00006B010000}"/>
    <cellStyle name="Pourcentage 2 4" xfId="365" xr:uid="{00000000-0005-0000-0000-00006C010000}"/>
    <cellStyle name="Pourcentage 2 5" xfId="366" xr:uid="{00000000-0005-0000-0000-00006D010000}"/>
    <cellStyle name="Pourcentage 3" xfId="12" xr:uid="{00000000-0005-0000-0000-00006E010000}"/>
    <cellStyle name="Pourcentage 3 2" xfId="367" xr:uid="{00000000-0005-0000-0000-00006F010000}"/>
    <cellStyle name="Pourcentage 4" xfId="368" xr:uid="{00000000-0005-0000-0000-000070010000}"/>
    <cellStyle name="Pourcentage 4 2" xfId="369" xr:uid="{00000000-0005-0000-0000-000071010000}"/>
    <cellStyle name="Pourcentage 4 3" xfId="370" xr:uid="{00000000-0005-0000-0000-000072010000}"/>
    <cellStyle name="Pourcentage 5" xfId="371" xr:uid="{00000000-0005-0000-0000-000073010000}"/>
    <cellStyle name="Pourcentage 5 2" xfId="372" xr:uid="{00000000-0005-0000-0000-000074010000}"/>
    <cellStyle name="Pourcentage 6" xfId="373" xr:uid="{00000000-0005-0000-0000-000075010000}"/>
    <cellStyle name="Pourcentage 6 2" xfId="374" xr:uid="{00000000-0005-0000-0000-000076010000}"/>
    <cellStyle name="Pourcentage 7" xfId="375" xr:uid="{00000000-0005-0000-0000-000077010000}"/>
    <cellStyle name="Pourcentage 7 2" xfId="376" xr:uid="{00000000-0005-0000-0000-000078010000}"/>
    <cellStyle name="Pourcentage 7 2 2" xfId="377" xr:uid="{00000000-0005-0000-0000-000079010000}"/>
    <cellStyle name="Pourcentage 7 3" xfId="378" xr:uid="{00000000-0005-0000-0000-00007A010000}"/>
    <cellStyle name="Pourcentage 8" xfId="379" xr:uid="{00000000-0005-0000-0000-00007B010000}"/>
    <cellStyle name="Pourcentage 8 2" xfId="380" xr:uid="{00000000-0005-0000-0000-00007C010000}"/>
    <cellStyle name="Pourcentage 9" xfId="381" xr:uid="{00000000-0005-0000-0000-00007D010000}"/>
    <cellStyle name="Pourcentage 9 2" xfId="382" xr:uid="{00000000-0005-0000-0000-00007E010000}"/>
    <cellStyle name="Pourcentage 9 3" xfId="383" xr:uid="{00000000-0005-0000-0000-00007F010000}"/>
    <cellStyle name="Satisfaisant 2" xfId="384" xr:uid="{00000000-0005-0000-0000-000080010000}"/>
    <cellStyle name="Satisfaisant 2 2" xfId="385" xr:uid="{00000000-0005-0000-0000-000081010000}"/>
    <cellStyle name="Satisfaisant 2_Phase 3 Structure personnel" xfId="386" xr:uid="{00000000-0005-0000-0000-000082010000}"/>
    <cellStyle name="Satisfaisant 3" xfId="387" xr:uid="{00000000-0005-0000-0000-000083010000}"/>
    <cellStyle name="Sortie 2" xfId="388" xr:uid="{00000000-0005-0000-0000-000084010000}"/>
    <cellStyle name="Standard_Service Businessplan 2004 Deutsch 260104" xfId="389" xr:uid="{00000000-0005-0000-0000-000085010000}"/>
    <cellStyle name="Texte explicatif 2" xfId="390" xr:uid="{00000000-0005-0000-0000-000086010000}"/>
    <cellStyle name="Titre 2" xfId="391" xr:uid="{00000000-0005-0000-0000-000087010000}"/>
    <cellStyle name="Titre 1 2" xfId="392" xr:uid="{00000000-0005-0000-0000-000088010000}"/>
    <cellStyle name="Titre 1 3" xfId="393" xr:uid="{00000000-0005-0000-0000-000089010000}"/>
    <cellStyle name="Titre 2 2" xfId="394" xr:uid="{00000000-0005-0000-0000-00008A010000}"/>
    <cellStyle name="Titre 2 3" xfId="395" xr:uid="{00000000-0005-0000-0000-00008B010000}"/>
    <cellStyle name="Titre 3 2" xfId="396" xr:uid="{00000000-0005-0000-0000-00008C010000}"/>
    <cellStyle name="Titre 4 2" xfId="397" xr:uid="{00000000-0005-0000-0000-00008D010000}"/>
    <cellStyle name="Total 2" xfId="398" xr:uid="{00000000-0005-0000-0000-00008E010000}"/>
    <cellStyle name="Vérification 2" xfId="399" xr:uid="{00000000-0005-0000-0000-00008F010000}"/>
  </cellStyles>
  <dxfs count="106">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00B05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1</xdr:col>
      <xdr:colOff>475880</xdr:colOff>
      <xdr:row>1</xdr:row>
      <xdr:rowOff>227941</xdr:rowOff>
    </xdr:to>
    <xdr:sp macro="" textlink="">
      <xdr:nvSpPr>
        <xdr:cNvPr id="2" name="ZoneTexte 1">
          <a:extLst>
            <a:ext uri="{FF2B5EF4-FFF2-40B4-BE49-F238E27FC236}">
              <a16:creationId xmlns:a16="http://schemas.microsoft.com/office/drawing/2014/main" id="{00000000-0008-0000-0900-000002000000}"/>
            </a:ext>
          </a:extLst>
        </xdr:cNvPr>
        <xdr:cNvSpPr txBox="1"/>
      </xdr:nvSpPr>
      <xdr:spPr>
        <a:xfrm rot="20992706">
          <a:off x="95250" y="11430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A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A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A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A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B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B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B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B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C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F336DFF4-4B6D-4726-B769-44D3C4E7D962}"/>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rot="20992706">
          <a:off x="0" y="0"/>
          <a:ext cx="579038"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F00-000002000000}"/>
            </a:ext>
          </a:extLst>
        </xdr:cNvPr>
        <xdr:cNvSpPr txBox="1"/>
      </xdr:nvSpPr>
      <xdr:spPr>
        <a:xfrm rot="20992706">
          <a:off x="0" y="0"/>
          <a:ext cx="586945"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1864178</xdr:colOff>
      <xdr:row>8</xdr:row>
      <xdr:rowOff>0</xdr:rowOff>
    </xdr:from>
    <xdr:to>
      <xdr:col>24</xdr:col>
      <xdr:colOff>261257</xdr:colOff>
      <xdr:row>17</xdr:row>
      <xdr:rowOff>68036</xdr:rowOff>
    </xdr:to>
    <xdr:cxnSp macro="">
      <xdr:nvCxnSpPr>
        <xdr:cNvPr id="8" name="Connecteur droit 8">
          <a:extLst>
            <a:ext uri="{FF2B5EF4-FFF2-40B4-BE49-F238E27FC236}">
              <a16:creationId xmlns:a16="http://schemas.microsoft.com/office/drawing/2014/main" id="{00000000-0008-0000-0100-000008000000}"/>
            </a:ext>
          </a:extLst>
        </xdr:cNvPr>
        <xdr:cNvCxnSpPr/>
      </xdr:nvCxnSpPr>
      <xdr:spPr>
        <a:xfrm flipV="1">
          <a:off x="23826107" y="2622098"/>
          <a:ext cx="601436" cy="26846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172810</xdr:colOff>
      <xdr:row>3</xdr:row>
      <xdr:rowOff>5784</xdr:rowOff>
    </xdr:from>
    <xdr:to>
      <xdr:col>26</xdr:col>
      <xdr:colOff>930728</xdr:colOff>
      <xdr:row>9</xdr:row>
      <xdr:rowOff>76199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91085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1864178</xdr:colOff>
      <xdr:row>8</xdr:row>
      <xdr:rowOff>0</xdr:rowOff>
    </xdr:from>
    <xdr:to>
      <xdr:col>24</xdr:col>
      <xdr:colOff>261257</xdr:colOff>
      <xdr:row>17</xdr:row>
      <xdr:rowOff>68036</xdr:rowOff>
    </xdr:to>
    <xdr:cxnSp macro="">
      <xdr:nvCxnSpPr>
        <xdr:cNvPr id="2" name="Connecteur droit 8">
          <a:extLst>
            <a:ext uri="{FF2B5EF4-FFF2-40B4-BE49-F238E27FC236}">
              <a16:creationId xmlns:a16="http://schemas.microsoft.com/office/drawing/2014/main" id="{00000000-0008-0000-02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172810</xdr:colOff>
      <xdr:row>3</xdr:row>
      <xdr:rowOff>5784</xdr:rowOff>
    </xdr:from>
    <xdr:to>
      <xdr:col>26</xdr:col>
      <xdr:colOff>930728</xdr:colOff>
      <xdr:row>9</xdr:row>
      <xdr:rowOff>76199</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1864178</xdr:colOff>
      <xdr:row>8</xdr:row>
      <xdr:rowOff>0</xdr:rowOff>
    </xdr:from>
    <xdr:to>
      <xdr:col>24</xdr:col>
      <xdr:colOff>261257</xdr:colOff>
      <xdr:row>17</xdr:row>
      <xdr:rowOff>68036</xdr:rowOff>
    </xdr:to>
    <xdr:cxnSp macro="">
      <xdr:nvCxnSpPr>
        <xdr:cNvPr id="2" name="Connecteur droit 8">
          <a:extLst>
            <a:ext uri="{FF2B5EF4-FFF2-40B4-BE49-F238E27FC236}">
              <a16:creationId xmlns:a16="http://schemas.microsoft.com/office/drawing/2014/main" id="{00000000-0008-0000-03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172810</xdr:colOff>
      <xdr:row>3</xdr:row>
      <xdr:rowOff>5784</xdr:rowOff>
    </xdr:from>
    <xdr:to>
      <xdr:col>26</xdr:col>
      <xdr:colOff>930728</xdr:colOff>
      <xdr:row>9</xdr:row>
      <xdr:rowOff>76199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5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7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8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Marketin\CONCES\M_EN_DEP\DEPOT%2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tatistiques.public.lu/CN/C/CRemastered_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Marketin\2004\budget-%20gestion\data%20base%20client%20action%202004%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ns.lu/03Domaines%20d'activit&#233;/305Assurance%20d&#233;pendance/Valeurs%20mon&#233;taires/N&#233;gociations%20VM/Valeur%20mon&#233;taire%202009/__Formulaires%20recensement/Formulaires%20envoy&#233;s/Formulaires%20Recensement%20VM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99_3"/>
      <sheetName val="MISE EN DEPOT"/>
      <sheetName val="ADRESSE"/>
      <sheetName val="Facture"/>
      <sheetName val="note de credit"/>
      <sheetName val="NOTE CREDIT LEASING"/>
      <sheetName val="solde fin trimestre"/>
      <sheetName val="190"/>
      <sheetName val="200"/>
      <sheetName val="120"/>
      <sheetName val="260"/>
      <sheetName val="270"/>
      <sheetName val="240"/>
      <sheetName val="Annex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B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ll client"/>
      <sheetName val="Esch client"/>
      <sheetName val="gmlb client"/>
    </sheetNames>
    <sheetDataSet>
      <sheetData sheetId="0"/>
      <sheetData sheetId="1"/>
      <sheetData sheetId="2">
        <row r="2">
          <cell r="A2" t="str">
            <v>A+P KIEFFER</v>
          </cell>
          <cell r="B2" t="str">
            <v>59,Avenue Pasteur</v>
          </cell>
          <cell r="C2" t="str">
            <v>L</v>
          </cell>
          <cell r="D2" t="str">
            <v>2311</v>
          </cell>
          <cell r="E2" t="str">
            <v>LUXEMBOURG</v>
          </cell>
          <cell r="F2" t="str">
            <v>B</v>
          </cell>
        </row>
        <row r="3">
          <cell r="A3" t="str">
            <v>ABBOTT John Anthony</v>
          </cell>
          <cell r="B3" t="str">
            <v>45,rue cyrien Merjai</v>
          </cell>
          <cell r="C3" t="str">
            <v>L</v>
          </cell>
          <cell r="D3" t="str">
            <v>2145</v>
          </cell>
          <cell r="E3" t="str">
            <v>LUXEMBOURG</v>
          </cell>
          <cell r="F3" t="str">
            <v>B</v>
          </cell>
        </row>
        <row r="4">
          <cell r="A4" t="str">
            <v>ABBUESCATO Marcello</v>
          </cell>
          <cell r="B4" t="str">
            <v>55,rue de la forêt</v>
          </cell>
          <cell r="C4" t="str">
            <v>L</v>
          </cell>
          <cell r="D4" t="str">
            <v>7320</v>
          </cell>
          <cell r="E4" t="str">
            <v>STEINSEL</v>
          </cell>
          <cell r="F4" t="str">
            <v>B</v>
          </cell>
        </row>
        <row r="5">
          <cell r="A5" t="str">
            <v>ABC LUXEMBOURG S.A.</v>
          </cell>
          <cell r="B5" t="str">
            <v>9,rte de Clausen</v>
          </cell>
          <cell r="C5" t="str">
            <v>L</v>
          </cell>
          <cell r="D5" t="str">
            <v>1343</v>
          </cell>
          <cell r="E5" t="str">
            <v>LUXEMBOURG</v>
          </cell>
          <cell r="F5" t="str">
            <v>B</v>
          </cell>
        </row>
        <row r="6">
          <cell r="A6" t="str">
            <v>ABONDIO Beatrice</v>
          </cell>
          <cell r="B6" t="str">
            <v>26,rue de la Foret</v>
          </cell>
          <cell r="C6" t="str">
            <v>L</v>
          </cell>
          <cell r="D6" t="str">
            <v>7320</v>
          </cell>
          <cell r="E6" t="str">
            <v>STEINSEL</v>
          </cell>
          <cell r="F6" t="str">
            <v>B</v>
          </cell>
        </row>
        <row r="7">
          <cell r="A7" t="str">
            <v>ABREU FERNANDES Antonio Miguel</v>
          </cell>
          <cell r="B7" t="str">
            <v>1,Berreggaass</v>
          </cell>
          <cell r="C7" t="str">
            <v>L</v>
          </cell>
          <cell r="D7" t="str">
            <v>5483</v>
          </cell>
          <cell r="E7" t="str">
            <v>WORMELDANGE</v>
          </cell>
          <cell r="F7" t="str">
            <v>B</v>
          </cell>
        </row>
        <row r="8">
          <cell r="A8" t="str">
            <v>ABREU PAIS Claudia</v>
          </cell>
          <cell r="B8" t="str">
            <v>26,rue de Gasperich</v>
          </cell>
          <cell r="C8" t="str">
            <v>L</v>
          </cell>
          <cell r="D8" t="str">
            <v>1617</v>
          </cell>
          <cell r="E8" t="str">
            <v>LUXEMBOURG</v>
          </cell>
          <cell r="F8" t="str">
            <v>B</v>
          </cell>
        </row>
        <row r="9">
          <cell r="A9" t="str">
            <v>ACKERMANN GOTZ Hildegard</v>
          </cell>
          <cell r="B9" t="str">
            <v>15,rue de l'Alzette</v>
          </cell>
          <cell r="C9" t="str">
            <v>L</v>
          </cell>
          <cell r="D9" t="str">
            <v>7210</v>
          </cell>
          <cell r="E9" t="str">
            <v>HELMSANGE</v>
          </cell>
          <cell r="F9" t="str">
            <v>B</v>
          </cell>
        </row>
        <row r="10">
          <cell r="A10" t="str">
            <v>ACL Services et Voyages</v>
          </cell>
          <cell r="B10" t="str">
            <v>54,rte de Longwy</v>
          </cell>
          <cell r="C10" t="str">
            <v>L</v>
          </cell>
          <cell r="D10" t="str">
            <v>8080</v>
          </cell>
          <cell r="E10" t="str">
            <v>BERTRANGE</v>
          </cell>
          <cell r="F10" t="str">
            <v>B</v>
          </cell>
        </row>
        <row r="11">
          <cell r="A11" t="str">
            <v>ADLER Rita</v>
          </cell>
          <cell r="B11" t="str">
            <v>12,rue Jean Engling</v>
          </cell>
          <cell r="C11" t="str">
            <v>L</v>
          </cell>
          <cell r="D11" t="str">
            <v>1466</v>
          </cell>
          <cell r="E11" t="str">
            <v>LUXEMBOURG</v>
          </cell>
          <cell r="F11" t="str">
            <v>B</v>
          </cell>
        </row>
        <row r="12">
          <cell r="A12" t="str">
            <v>AEROPHOTO SARL</v>
          </cell>
          <cell r="B12" t="str">
            <v>95,Grand-Rue</v>
          </cell>
          <cell r="C12" t="str">
            <v>L</v>
          </cell>
          <cell r="D12" t="str">
            <v>3313</v>
          </cell>
          <cell r="E12" t="str">
            <v>BERGEM</v>
          </cell>
          <cell r="F12" t="str">
            <v>B</v>
          </cell>
        </row>
        <row r="13">
          <cell r="A13" t="str">
            <v>AGAPITOU Anna</v>
          </cell>
          <cell r="B13" t="str">
            <v>6,rue de Luxembourg</v>
          </cell>
          <cell r="C13" t="str">
            <v>L</v>
          </cell>
          <cell r="D13" t="str">
            <v>8140</v>
          </cell>
          <cell r="E13" t="str">
            <v>BRIDEL</v>
          </cell>
          <cell r="F13" t="str">
            <v>B</v>
          </cell>
        </row>
        <row r="14">
          <cell r="A14" t="str">
            <v>AGENCE IMMOBILIERE WECKBECKER</v>
          </cell>
          <cell r="B14" t="str">
            <v>6,avenue du dix septembre</v>
          </cell>
          <cell r="C14" t="str">
            <v>L</v>
          </cell>
          <cell r="D14" t="str">
            <v>2550</v>
          </cell>
          <cell r="E14" t="str">
            <v>LUXEMBOURG</v>
          </cell>
          <cell r="F14" t="str">
            <v>B</v>
          </cell>
        </row>
        <row r="15">
          <cell r="A15" t="str">
            <v>AGENCE LA CITE S.A.R.L.</v>
          </cell>
          <cell r="B15" t="str">
            <v>97,rue de Strasbourg</v>
          </cell>
          <cell r="C15" t="str">
            <v>L</v>
          </cell>
          <cell r="D15" t="str">
            <v>2651</v>
          </cell>
          <cell r="E15" t="str">
            <v>LUXEMBOURG</v>
          </cell>
          <cell r="F15" t="str">
            <v>B</v>
          </cell>
        </row>
        <row r="16">
          <cell r="A16" t="str">
            <v>AGUIAR NEIVA POCAS Paulo</v>
          </cell>
          <cell r="B16" t="str">
            <v>5,rue du Marche</v>
          </cell>
          <cell r="C16" t="str">
            <v>L</v>
          </cell>
          <cell r="D16" t="str">
            <v>4621</v>
          </cell>
          <cell r="E16" t="str">
            <v>DIFFERDANGE</v>
          </cell>
          <cell r="F16" t="str">
            <v>B</v>
          </cell>
        </row>
        <row r="17">
          <cell r="A17" t="str">
            <v>AGUIAR VEIGA Victor</v>
          </cell>
          <cell r="B17" t="str">
            <v>16a,rue de Reckange</v>
          </cell>
          <cell r="C17" t="str">
            <v>L</v>
          </cell>
          <cell r="D17" t="str">
            <v>3953</v>
          </cell>
          <cell r="E17" t="str">
            <v>MONDERCANGE</v>
          </cell>
          <cell r="F17" t="str">
            <v>B</v>
          </cell>
        </row>
        <row r="18">
          <cell r="A18" t="str">
            <v>AHNEN Lucien</v>
          </cell>
          <cell r="B18" t="str">
            <v>68,rue de Dippach</v>
          </cell>
          <cell r="C18" t="str">
            <v>L</v>
          </cell>
          <cell r="D18" t="str">
            <v>8055</v>
          </cell>
          <cell r="E18" t="str">
            <v>BERTRANGE</v>
          </cell>
          <cell r="F18" t="str">
            <v>B</v>
          </cell>
        </row>
        <row r="19">
          <cell r="A19" t="str">
            <v>ALBONETTI Adele</v>
          </cell>
          <cell r="B19" t="str">
            <v>81,rue de la gare</v>
          </cell>
          <cell r="C19" t="str">
            <v>L</v>
          </cell>
          <cell r="D19" t="str">
            <v>3382</v>
          </cell>
          <cell r="E19" t="str">
            <v>NOERTZANGE</v>
          </cell>
          <cell r="F19" t="str">
            <v>B</v>
          </cell>
        </row>
        <row r="20">
          <cell r="A20" t="str">
            <v>ALEX Francoise</v>
          </cell>
          <cell r="B20" t="str">
            <v>46,rue F-A Tinant</v>
          </cell>
          <cell r="C20" t="str">
            <v>L</v>
          </cell>
          <cell r="D20" t="str">
            <v>2622</v>
          </cell>
          <cell r="E20" t="str">
            <v>LUXEMBOURG</v>
          </cell>
          <cell r="F20" t="str">
            <v>B</v>
          </cell>
        </row>
        <row r="21">
          <cell r="A21" t="str">
            <v>ALEX Jeanne</v>
          </cell>
          <cell r="B21" t="str">
            <v>46,rue F-A Tinant</v>
          </cell>
          <cell r="C21" t="str">
            <v>L</v>
          </cell>
          <cell r="D21" t="str">
            <v>2622</v>
          </cell>
          <cell r="E21" t="str">
            <v>LUXEMBOURG</v>
          </cell>
          <cell r="F21" t="str">
            <v>B</v>
          </cell>
        </row>
        <row r="22">
          <cell r="A22" t="str">
            <v>ALEX-TURI-BAR SARL</v>
          </cell>
          <cell r="B22" t="str">
            <v>20,rue Joseph Junck</v>
          </cell>
          <cell r="C22" t="str">
            <v>L</v>
          </cell>
          <cell r="D22" t="str">
            <v>1839</v>
          </cell>
          <cell r="E22" t="str">
            <v>LUXEMBORG</v>
          </cell>
          <cell r="F22" t="str">
            <v>B</v>
          </cell>
        </row>
        <row r="23">
          <cell r="A23" t="str">
            <v>ALEXANDRE Nicole</v>
          </cell>
          <cell r="B23" t="str">
            <v>13a,rue de Schoenfels</v>
          </cell>
          <cell r="C23" t="str">
            <v>L</v>
          </cell>
          <cell r="D23" t="str">
            <v>8151</v>
          </cell>
          <cell r="E23" t="str">
            <v>Bridel</v>
          </cell>
          <cell r="F23" t="str">
            <v>B</v>
          </cell>
        </row>
        <row r="24">
          <cell r="A24" t="str">
            <v>ALLALI Fouad</v>
          </cell>
          <cell r="B24" t="str">
            <v>54,rue de Tivoli</v>
          </cell>
          <cell r="C24" t="str">
            <v>F</v>
          </cell>
          <cell r="D24" t="str">
            <v>57000</v>
          </cell>
          <cell r="E24" t="str">
            <v>METZ</v>
          </cell>
          <cell r="F24" t="str">
            <v>B</v>
          </cell>
        </row>
        <row r="25">
          <cell r="A25" t="str">
            <v>ALLEN John</v>
          </cell>
          <cell r="B25" t="str">
            <v>25,rue du Moulin</v>
          </cell>
          <cell r="C25" t="str">
            <v>L</v>
          </cell>
          <cell r="D25" t="str">
            <v>7376</v>
          </cell>
          <cell r="E25" t="str">
            <v>BOFFERDANGE</v>
          </cell>
          <cell r="F25" t="str">
            <v>B</v>
          </cell>
        </row>
        <row r="26">
          <cell r="A26" t="str">
            <v>ALLEN Walter</v>
          </cell>
          <cell r="B26" t="str">
            <v>9,cite JFL Alexandre de Colnet</v>
          </cell>
          <cell r="C26" t="str">
            <v>L</v>
          </cell>
          <cell r="D26" t="str">
            <v>8061</v>
          </cell>
          <cell r="E26" t="str">
            <v>BERTRANGE</v>
          </cell>
          <cell r="F26" t="str">
            <v>B</v>
          </cell>
        </row>
        <row r="27">
          <cell r="A27" t="str">
            <v>ALLES Gusty</v>
          </cell>
          <cell r="B27" t="str">
            <v>10,rue des Fleurs</v>
          </cell>
          <cell r="C27" t="str">
            <v>L</v>
          </cell>
          <cell r="D27" t="str">
            <v>5431</v>
          </cell>
          <cell r="E27" t="str">
            <v>LENNINGEN</v>
          </cell>
          <cell r="F27" t="str">
            <v>B</v>
          </cell>
        </row>
        <row r="28">
          <cell r="A28" t="str">
            <v>ALT Eva</v>
          </cell>
          <cell r="B28" t="str">
            <v>16,Val des Romains</v>
          </cell>
          <cell r="C28" t="str">
            <v>L</v>
          </cell>
          <cell r="D28" t="str">
            <v>8149</v>
          </cell>
          <cell r="E28" t="str">
            <v>BRIDEL</v>
          </cell>
          <cell r="F28" t="str">
            <v>B</v>
          </cell>
        </row>
        <row r="29">
          <cell r="A29" t="str">
            <v>ALTMAN André</v>
          </cell>
          <cell r="B29" t="str">
            <v>2,rue J.F.Kennedy</v>
          </cell>
          <cell r="C29" t="str">
            <v>L</v>
          </cell>
          <cell r="D29" t="str">
            <v>7371</v>
          </cell>
          <cell r="E29" t="str">
            <v>HELMDANGE</v>
          </cell>
          <cell r="F29" t="str">
            <v>B</v>
          </cell>
        </row>
        <row r="30">
          <cell r="A30" t="str">
            <v>ALTMANN Christiane</v>
          </cell>
          <cell r="B30" t="str">
            <v>4,rue Michel Rodange</v>
          </cell>
          <cell r="C30" t="str">
            <v>L</v>
          </cell>
          <cell r="D30" t="str">
            <v>7248</v>
          </cell>
          <cell r="E30" t="str">
            <v>BERELDANGE</v>
          </cell>
          <cell r="F30" t="str">
            <v>B</v>
          </cell>
        </row>
        <row r="31">
          <cell r="A31" t="str">
            <v>ALVES PATRICIO Daniel</v>
          </cell>
          <cell r="B31" t="str">
            <v>39,Cote d'Eich</v>
          </cell>
          <cell r="C31" t="str">
            <v>L</v>
          </cell>
          <cell r="D31" t="str">
            <v>1450</v>
          </cell>
          <cell r="E31" t="str">
            <v>LUXEMBOURG</v>
          </cell>
          <cell r="F31" t="str">
            <v>B</v>
          </cell>
        </row>
        <row r="32">
          <cell r="A32" t="str">
            <v>ALVES SIMOES ANTUNES Jose</v>
          </cell>
          <cell r="B32" t="str">
            <v>261,rue de Neudorf</v>
          </cell>
          <cell r="C32" t="str">
            <v>L</v>
          </cell>
          <cell r="D32" t="str">
            <v>2221</v>
          </cell>
          <cell r="E32" t="str">
            <v>LUXEMBOURG</v>
          </cell>
          <cell r="F32" t="str">
            <v>B</v>
          </cell>
        </row>
        <row r="33">
          <cell r="A33" t="str">
            <v>AMA S.A.R.L.</v>
          </cell>
          <cell r="B33" t="str">
            <v>1,rue du Fort Elisabeth</v>
          </cell>
          <cell r="C33" t="str">
            <v>L</v>
          </cell>
          <cell r="D33" t="str">
            <v>1463</v>
          </cell>
          <cell r="E33" t="str">
            <v>LUXEMBOURG</v>
          </cell>
          <cell r="F33" t="str">
            <v>B</v>
          </cell>
        </row>
        <row r="34">
          <cell r="A34" t="str">
            <v>AMARO ALMEIDA Angela</v>
          </cell>
          <cell r="B34" t="str">
            <v>4,rue Signey-Gilchrist Thomas</v>
          </cell>
          <cell r="C34" t="str">
            <v>L</v>
          </cell>
          <cell r="D34" t="str">
            <v>2615</v>
          </cell>
          <cell r="E34" t="str">
            <v>LUXEMBOURG</v>
          </cell>
          <cell r="F34" t="str">
            <v>B</v>
          </cell>
        </row>
        <row r="35">
          <cell r="A35" t="str">
            <v>ANDERSSON Marina</v>
          </cell>
          <cell r="B35" t="str">
            <v>51,rue de Pulvermuhle</v>
          </cell>
          <cell r="C35" t="str">
            <v>L</v>
          </cell>
          <cell r="D35" t="str">
            <v>2356</v>
          </cell>
          <cell r="E35" t="str">
            <v>LUXEMBOURG</v>
          </cell>
          <cell r="F35" t="str">
            <v>B</v>
          </cell>
        </row>
        <row r="36">
          <cell r="A36" t="str">
            <v>ANDRADE LOUCAO Sandra</v>
          </cell>
          <cell r="B36" t="str">
            <v>36,rue du Commerce</v>
          </cell>
          <cell r="C36" t="str">
            <v>L</v>
          </cell>
          <cell r="D36" t="str">
            <v>3616</v>
          </cell>
          <cell r="E36" t="str">
            <v>KAYL</v>
          </cell>
          <cell r="F36" t="str">
            <v>B</v>
          </cell>
        </row>
        <row r="37">
          <cell r="A37" t="str">
            <v>ANDRE Jeanne</v>
          </cell>
          <cell r="B37" t="str">
            <v>30,rue Neuve</v>
          </cell>
          <cell r="C37" t="str">
            <v>L</v>
          </cell>
          <cell r="D37" t="str">
            <v>7239</v>
          </cell>
          <cell r="E37" t="str">
            <v>BERELDANGE</v>
          </cell>
          <cell r="F37" t="str">
            <v>B</v>
          </cell>
        </row>
        <row r="38">
          <cell r="A38" t="str">
            <v>ANDREOSSO CHAPES S.A.R.L.</v>
          </cell>
          <cell r="B38" t="str">
            <v>4a,Z.I. am Bruch</v>
          </cell>
          <cell r="C38" t="str">
            <v>L</v>
          </cell>
          <cell r="D38" t="str">
            <v>3327</v>
          </cell>
          <cell r="E38" t="str">
            <v>CRAUTHEM</v>
          </cell>
          <cell r="F38" t="str">
            <v>B</v>
          </cell>
        </row>
        <row r="39">
          <cell r="A39" t="str">
            <v>ANDRIANNE Philippe</v>
          </cell>
          <cell r="B39" t="str">
            <v>80,rue de Steinsel</v>
          </cell>
          <cell r="C39" t="str">
            <v>L</v>
          </cell>
          <cell r="D39" t="str">
            <v>7254</v>
          </cell>
          <cell r="E39" t="str">
            <v>BERELDANGE</v>
          </cell>
          <cell r="F39" t="str">
            <v>B</v>
          </cell>
        </row>
        <row r="40">
          <cell r="A40" t="str">
            <v>ANEN Carole</v>
          </cell>
          <cell r="B40" t="str">
            <v>75,rue des Champs</v>
          </cell>
          <cell r="C40" t="str">
            <v>L</v>
          </cell>
          <cell r="D40" t="str">
            <v>4432</v>
          </cell>
          <cell r="E40" t="str">
            <v>SOLEUVRE</v>
          </cell>
          <cell r="F40" t="str">
            <v>B</v>
          </cell>
        </row>
        <row r="41">
          <cell r="A41" t="str">
            <v>ANGELIDIS Angel</v>
          </cell>
          <cell r="B41" t="str">
            <v>23,rue J. P. Sauvage</v>
          </cell>
          <cell r="C41" t="str">
            <v>L</v>
          </cell>
          <cell r="D41" t="str">
            <v>2514</v>
          </cell>
          <cell r="E41" t="str">
            <v>LUXEMBOURG</v>
          </cell>
          <cell r="F41" t="str">
            <v>B</v>
          </cell>
        </row>
        <row r="42">
          <cell r="A42" t="str">
            <v>ANGELIDIS Gilberte</v>
          </cell>
          <cell r="B42" t="str">
            <v>23,rue J.P. Sauvage</v>
          </cell>
          <cell r="C42" t="str">
            <v>L</v>
          </cell>
          <cell r="D42" t="str">
            <v>2514</v>
          </cell>
          <cell r="E42" t="str">
            <v>LUXEMBOURG</v>
          </cell>
          <cell r="F42" t="str">
            <v>B</v>
          </cell>
        </row>
        <row r="43">
          <cell r="A43" t="str">
            <v>ANTUNES TEIXEIRA Carlos Manuel</v>
          </cell>
          <cell r="B43" t="str">
            <v>108,rue de Beggen</v>
          </cell>
          <cell r="C43" t="str">
            <v>L</v>
          </cell>
          <cell r="D43" t="str">
            <v>1220</v>
          </cell>
          <cell r="E43" t="str">
            <v>LUXEMBOURG</v>
          </cell>
          <cell r="F43" t="str">
            <v>B</v>
          </cell>
        </row>
        <row r="44">
          <cell r="A44" t="str">
            <v>ANTUNES TEIXEIRA Henrique</v>
          </cell>
          <cell r="B44" t="str">
            <v>93,rue d Eich</v>
          </cell>
          <cell r="C44" t="str">
            <v>L</v>
          </cell>
          <cell r="D44" t="str">
            <v xml:space="preserve">  1461</v>
          </cell>
          <cell r="E44" t="str">
            <v>LUXEMBOURG</v>
          </cell>
          <cell r="F44" t="str">
            <v>B</v>
          </cell>
        </row>
        <row r="45">
          <cell r="A45" t="str">
            <v>APPLICATIONS ELECTRO-TECHNIQUE</v>
          </cell>
          <cell r="B45" t="str">
            <v>18,rue de Anemones</v>
          </cell>
          <cell r="C45" t="str">
            <v>L</v>
          </cell>
          <cell r="D45" t="str">
            <v>1129</v>
          </cell>
          <cell r="E45" t="str">
            <v>LUXEMBOURG</v>
          </cell>
          <cell r="F45" t="str">
            <v>B</v>
          </cell>
        </row>
        <row r="46">
          <cell r="A46" t="str">
            <v>ARAB Mitra</v>
          </cell>
          <cell r="B46" t="str">
            <v>58,rte de Treves</v>
          </cell>
          <cell r="C46" t="str">
            <v>L</v>
          </cell>
          <cell r="D46" t="str">
            <v>2633</v>
          </cell>
          <cell r="E46" t="str">
            <v>SENNINGERBERG</v>
          </cell>
          <cell r="F46" t="str">
            <v>B</v>
          </cell>
        </row>
        <row r="47">
          <cell r="A47" t="str">
            <v>ARCHITECTE HEISBOURG</v>
          </cell>
          <cell r="B47" t="str">
            <v>7,passage Gelle Klack</v>
          </cell>
          <cell r="C47" t="str">
            <v>L</v>
          </cell>
          <cell r="D47" t="str">
            <v>1247</v>
          </cell>
          <cell r="E47" t="str">
            <v>Luxembourg</v>
          </cell>
          <cell r="F47" t="str">
            <v>B</v>
          </cell>
        </row>
        <row r="48">
          <cell r="A48" t="str">
            <v>ARIFI Djamel</v>
          </cell>
          <cell r="B48" t="str">
            <v>38,rue du Golf</v>
          </cell>
          <cell r="C48" t="str">
            <v>L</v>
          </cell>
          <cell r="D48" t="str">
            <v>1638</v>
          </cell>
          <cell r="E48" t="str">
            <v>SENNINGERBERG</v>
          </cell>
          <cell r="F48" t="str">
            <v>B</v>
          </cell>
        </row>
        <row r="49">
          <cell r="A49" t="str">
            <v>ARIJS Nathalie</v>
          </cell>
          <cell r="B49" t="str">
            <v>16,Cite Ledenberg</v>
          </cell>
          <cell r="C49" t="str">
            <v>L</v>
          </cell>
          <cell r="D49" t="str">
            <v>5341</v>
          </cell>
          <cell r="E49" t="str">
            <v>MOUTFORT</v>
          </cell>
          <cell r="F49" t="str">
            <v>B</v>
          </cell>
        </row>
        <row r="50">
          <cell r="A50" t="str">
            <v>ARMA S.A.</v>
          </cell>
          <cell r="B50" t="str">
            <v>5,rue Jean Bertels</v>
          </cell>
          <cell r="C50" t="str">
            <v>L</v>
          </cell>
          <cell r="D50" t="str">
            <v>1230</v>
          </cell>
          <cell r="E50" t="str">
            <v>LUXEMBOURG</v>
          </cell>
          <cell r="F50" t="str">
            <v>B</v>
          </cell>
        </row>
        <row r="51">
          <cell r="A51" t="str">
            <v>ARRANZ DIEZ Marcelino</v>
          </cell>
          <cell r="B51" t="str">
            <v>234,rte d'Esch</v>
          </cell>
          <cell r="C51" t="str">
            <v>L</v>
          </cell>
          <cell r="D51" t="str">
            <v>1471</v>
          </cell>
          <cell r="E51" t="str">
            <v>LUXEMBOURG</v>
          </cell>
          <cell r="F51" t="str">
            <v>B</v>
          </cell>
        </row>
        <row r="52">
          <cell r="A52" t="str">
            <v>ARVAL LUXEMBOURG</v>
          </cell>
          <cell r="B52" t="str">
            <v>36,rte de Longwy</v>
          </cell>
          <cell r="C52" t="str">
            <v>L</v>
          </cell>
          <cell r="D52" t="str">
            <v>8080</v>
          </cell>
          <cell r="E52" t="str">
            <v>BERTRANGE</v>
          </cell>
          <cell r="F52" t="str">
            <v>B</v>
          </cell>
        </row>
        <row r="53">
          <cell r="A53" t="str">
            <v>ARZANI Vafa</v>
          </cell>
          <cell r="B53" t="str">
            <v>131,Kohlenberg</v>
          </cell>
          <cell r="C53" t="str">
            <v>L</v>
          </cell>
          <cell r="D53" t="str">
            <v>1870</v>
          </cell>
          <cell r="E53" t="str">
            <v>LUXEMBOURG</v>
          </cell>
          <cell r="F53" t="str">
            <v>B</v>
          </cell>
        </row>
        <row r="54">
          <cell r="A54" t="str">
            <v>ASBECK Renate</v>
          </cell>
          <cell r="B54" t="str">
            <v>23,rue de Marche</v>
          </cell>
          <cell r="C54" t="str">
            <v>L</v>
          </cell>
          <cell r="D54" t="str">
            <v>2125</v>
          </cell>
          <cell r="E54" t="str">
            <v>LUXEMBOURG</v>
          </cell>
          <cell r="F54" t="str">
            <v>B</v>
          </cell>
        </row>
        <row r="55">
          <cell r="A55" t="str">
            <v>ASSELBERGHS Rudi</v>
          </cell>
          <cell r="B55" t="str">
            <v>6,rue d'Avalon</v>
          </cell>
          <cell r="C55" t="str">
            <v>L</v>
          </cell>
          <cell r="D55" t="str">
            <v>1159</v>
          </cell>
          <cell r="E55" t="str">
            <v>LUXEMBOURG</v>
          </cell>
          <cell r="F55" t="str">
            <v>B</v>
          </cell>
        </row>
        <row r="56">
          <cell r="A56" t="str">
            <v>ASSELBORN Romain</v>
          </cell>
          <cell r="B56" t="str">
            <v>147,rue Principale</v>
          </cell>
          <cell r="C56" t="str">
            <v>L</v>
          </cell>
          <cell r="D56" t="str">
            <v>05366</v>
          </cell>
          <cell r="E56" t="str">
            <v>MUNSBACH</v>
          </cell>
          <cell r="F56" t="str">
            <v>B</v>
          </cell>
        </row>
        <row r="57">
          <cell r="A57" t="str">
            <v>ATELIER KOCH ROBERT</v>
          </cell>
          <cell r="B57" t="str">
            <v>99-101 rue de Hollerich</v>
          </cell>
          <cell r="C57" t="str">
            <v>L</v>
          </cell>
          <cell r="D57" t="str">
            <v>1741</v>
          </cell>
          <cell r="E57" t="str">
            <v>LUXEMBOURG</v>
          </cell>
          <cell r="F57" t="str">
            <v>B</v>
          </cell>
        </row>
        <row r="58">
          <cell r="A58" t="str">
            <v>ATTEN Danielle</v>
          </cell>
          <cell r="B58" t="str">
            <v>16,rue des Marguerites</v>
          </cell>
          <cell r="C58" t="str">
            <v>L</v>
          </cell>
          <cell r="D58" t="str">
            <v>2127</v>
          </cell>
          <cell r="E58" t="str">
            <v>LUXEMBOURG</v>
          </cell>
          <cell r="F58" t="str">
            <v>B</v>
          </cell>
        </row>
        <row r="59">
          <cell r="A59" t="str">
            <v>ATTIA MOUNIR Girgis</v>
          </cell>
          <cell r="B59" t="str">
            <v>18,route de Mondorf</v>
          </cell>
          <cell r="C59" t="str">
            <v>L</v>
          </cell>
          <cell r="D59" t="str">
            <v>5670</v>
          </cell>
          <cell r="E59" t="str">
            <v>ALTWIES</v>
          </cell>
          <cell r="F59" t="str">
            <v>B</v>
          </cell>
        </row>
        <row r="60">
          <cell r="A60" t="str">
            <v>AUFDERSTRASSE Gundel</v>
          </cell>
          <cell r="B60" t="str">
            <v>5,rue de Schmitshausen</v>
          </cell>
          <cell r="C60" t="str">
            <v>L</v>
          </cell>
          <cell r="D60" t="str">
            <v>7252</v>
          </cell>
          <cell r="E60" t="str">
            <v>BERELDANGE</v>
          </cell>
          <cell r="F60" t="str">
            <v>B</v>
          </cell>
        </row>
        <row r="61">
          <cell r="A61" t="str">
            <v>AUGSPACH Angela</v>
          </cell>
          <cell r="B61" t="str">
            <v>Karlstrasse 23</v>
          </cell>
          <cell r="C61" t="str">
            <v>D</v>
          </cell>
          <cell r="D61" t="str">
            <v>71696</v>
          </cell>
          <cell r="E61" t="str">
            <v>MOGLINGEN</v>
          </cell>
          <cell r="F61" t="str">
            <v>B</v>
          </cell>
        </row>
        <row r="62">
          <cell r="A62" t="str">
            <v>AUTO MOTO ECOLE THEIS</v>
          </cell>
          <cell r="B62" t="str">
            <v>29,rue Emile Mark</v>
          </cell>
          <cell r="C62" t="str">
            <v>L</v>
          </cell>
          <cell r="D62" t="str">
            <v>4620</v>
          </cell>
          <cell r="E62" t="str">
            <v>DIFFERDANGE</v>
          </cell>
          <cell r="F62" t="str">
            <v>B</v>
          </cell>
        </row>
        <row r="63">
          <cell r="A63" t="str">
            <v>AUTOLUX S.A.R.L</v>
          </cell>
          <cell r="B63" t="str">
            <v>33,bd. Prince Henri</v>
          </cell>
          <cell r="C63" t="str">
            <v>L</v>
          </cell>
          <cell r="D63" t="str">
            <v>1724</v>
          </cell>
          <cell r="E63" t="str">
            <v>LUXEMBOURG</v>
          </cell>
          <cell r="F63" t="str">
            <v>B</v>
          </cell>
        </row>
        <row r="64">
          <cell r="A64" t="str">
            <v>AVANCINI Maria Luisa</v>
          </cell>
          <cell r="B64" t="str">
            <v>32A,rue de Gasperich</v>
          </cell>
          <cell r="C64" t="str">
            <v>L</v>
          </cell>
          <cell r="D64" t="str">
            <v>5826</v>
          </cell>
          <cell r="E64" t="str">
            <v>HESPERANGE</v>
          </cell>
          <cell r="F64" t="str">
            <v>B</v>
          </cell>
        </row>
        <row r="65">
          <cell r="A65" t="str">
            <v>AVIS Location de voitures</v>
          </cell>
          <cell r="B65" t="str">
            <v>Ancien bâtiment grande vitesse</v>
          </cell>
          <cell r="C65" t="str">
            <v>L</v>
          </cell>
          <cell r="D65" t="str">
            <v>1616</v>
          </cell>
          <cell r="E65" t="str">
            <v>LUXEMBOURG</v>
          </cell>
          <cell r="F65" t="str">
            <v>B</v>
          </cell>
        </row>
        <row r="66">
          <cell r="A66" t="str">
            <v>AXUS LUXEMBOURG S.A.</v>
          </cell>
          <cell r="B66" t="str">
            <v>270,route d'Arlon</v>
          </cell>
          <cell r="C66" t="str">
            <v>L</v>
          </cell>
          <cell r="D66" t="str">
            <v>8010</v>
          </cell>
          <cell r="E66" t="str">
            <v>STRASSEN</v>
          </cell>
          <cell r="F66" t="str">
            <v>B</v>
          </cell>
        </row>
        <row r="67">
          <cell r="A67" t="str">
            <v>AYNETCHI Parisa</v>
          </cell>
          <cell r="B67" t="str">
            <v>12,rue Jean Engling</v>
          </cell>
          <cell r="C67" t="str">
            <v>L</v>
          </cell>
          <cell r="D67" t="str">
            <v>1466</v>
          </cell>
          <cell r="E67" t="str">
            <v>LUXEMBOURG</v>
          </cell>
          <cell r="F67" t="str">
            <v>B</v>
          </cell>
        </row>
        <row r="68">
          <cell r="A68" t="str">
            <v>BAARTZ Alexandre Joseph</v>
          </cell>
          <cell r="B68" t="str">
            <v>142,rte de Luxembourg</v>
          </cell>
          <cell r="C68" t="str">
            <v>L</v>
          </cell>
          <cell r="D68" t="str">
            <v>7241</v>
          </cell>
          <cell r="E68" t="str">
            <v>BERELDANGE</v>
          </cell>
          <cell r="F68" t="str">
            <v>B</v>
          </cell>
        </row>
        <row r="69">
          <cell r="A69" t="str">
            <v>BACIOTTI Christiane</v>
          </cell>
          <cell r="B69" t="str">
            <v>40,rue Giselbaert</v>
          </cell>
          <cell r="C69" t="str">
            <v>L</v>
          </cell>
          <cell r="D69" t="str">
            <v>1627</v>
          </cell>
          <cell r="E69" t="str">
            <v>Luxembourg</v>
          </cell>
          <cell r="F69" t="str">
            <v>B</v>
          </cell>
        </row>
        <row r="70">
          <cell r="A70" t="str">
            <v>BADEN Joseph</v>
          </cell>
          <cell r="B70" t="str">
            <v>3,rue Jean-Pierre Sauvage</v>
          </cell>
          <cell r="C70" t="str">
            <v>L</v>
          </cell>
          <cell r="D70" t="str">
            <v>2514</v>
          </cell>
          <cell r="E70" t="str">
            <v>LUXEMBOURG</v>
          </cell>
          <cell r="F70" t="str">
            <v>B</v>
          </cell>
        </row>
        <row r="71">
          <cell r="A71" t="str">
            <v>BAERTZ Brigitte</v>
          </cell>
          <cell r="B71" t="str">
            <v>4,Bei den 5 Buchen</v>
          </cell>
          <cell r="C71" t="str">
            <v>L</v>
          </cell>
          <cell r="D71" t="str">
            <v>8123</v>
          </cell>
          <cell r="E71" t="str">
            <v>BRIDEL</v>
          </cell>
          <cell r="F71" t="str">
            <v>B</v>
          </cell>
        </row>
        <row r="72">
          <cell r="A72" t="str">
            <v>BAKEROOT Johan</v>
          </cell>
          <cell r="B72" t="str">
            <v>93,mte St. Crepin</v>
          </cell>
          <cell r="C72" t="str">
            <v>L</v>
          </cell>
          <cell r="D72" t="str">
            <v>1365</v>
          </cell>
          <cell r="E72" t="str">
            <v>LUXEMBOURG</v>
          </cell>
          <cell r="F72" t="str">
            <v>B</v>
          </cell>
        </row>
        <row r="73">
          <cell r="A73" t="str">
            <v>BALLE Jens</v>
          </cell>
          <cell r="B73" t="str">
            <v>23,rue Nicolas Flener</v>
          </cell>
          <cell r="C73" t="str">
            <v>L</v>
          </cell>
          <cell r="D73" t="str">
            <v>8228</v>
          </cell>
          <cell r="E73" t="str">
            <v>MAMER</v>
          </cell>
          <cell r="F73" t="str">
            <v>B</v>
          </cell>
        </row>
        <row r="74">
          <cell r="A74" t="str">
            <v>BANQUE INTERNATIONALE</v>
          </cell>
          <cell r="B74" t="str">
            <v>69,route d'Esch</v>
          </cell>
          <cell r="C74" t="str">
            <v>L</v>
          </cell>
          <cell r="D74" t="str">
            <v>2953</v>
          </cell>
          <cell r="E74" t="str">
            <v>LUXEMBOURG</v>
          </cell>
          <cell r="F74" t="str">
            <v>B</v>
          </cell>
        </row>
        <row r="75">
          <cell r="A75" t="str">
            <v>BARANOWSKI Mariusz Stefan</v>
          </cell>
          <cell r="B75" t="str">
            <v>2,Am Bongert</v>
          </cell>
          <cell r="C75" t="str">
            <v>L</v>
          </cell>
          <cell r="D75" t="str">
            <v>4961</v>
          </cell>
          <cell r="E75" t="str">
            <v>CLEMENCY</v>
          </cell>
          <cell r="F75" t="str">
            <v>B</v>
          </cell>
        </row>
        <row r="76">
          <cell r="A76" t="str">
            <v>BARATTE Steve</v>
          </cell>
          <cell r="B76" t="str">
            <v>46,rue de la Resistance</v>
          </cell>
          <cell r="C76" t="str">
            <v>L</v>
          </cell>
          <cell r="D76" t="str">
            <v>3340</v>
          </cell>
          <cell r="E76" t="str">
            <v>HUNCHERANGE</v>
          </cell>
          <cell r="F76" t="str">
            <v>B</v>
          </cell>
        </row>
        <row r="77">
          <cell r="A77" t="str">
            <v>BARREIRA Aurelio</v>
          </cell>
          <cell r="B77" t="str">
            <v>23,rue de Beggen</v>
          </cell>
          <cell r="C77" t="str">
            <v>L</v>
          </cell>
          <cell r="D77" t="str">
            <v>1221</v>
          </cell>
          <cell r="E77" t="str">
            <v>LUXEMBOURG</v>
          </cell>
          <cell r="F77" t="str">
            <v>B</v>
          </cell>
        </row>
        <row r="78">
          <cell r="A78" t="str">
            <v>BARREIRA MELO Joao</v>
          </cell>
          <cell r="B78" t="str">
            <v>13,rue Pierre Braun</v>
          </cell>
          <cell r="C78" t="str">
            <v>L</v>
          </cell>
          <cell r="D78" t="str">
            <v>8359</v>
          </cell>
          <cell r="E78" t="str">
            <v>GOEBLANGE</v>
          </cell>
          <cell r="F78" t="str">
            <v>B</v>
          </cell>
        </row>
        <row r="79">
          <cell r="A79" t="str">
            <v>BARRETTA Stefano</v>
          </cell>
          <cell r="B79" t="str">
            <v>69-73,rue Nicolas Welter</v>
          </cell>
          <cell r="C79" t="str">
            <v>L</v>
          </cell>
          <cell r="D79" t="str">
            <v>7570</v>
          </cell>
          <cell r="E79" t="str">
            <v>MERSCH</v>
          </cell>
          <cell r="F79" t="str">
            <v>B</v>
          </cell>
        </row>
        <row r="80">
          <cell r="A80" t="str">
            <v>BARTHELME J. S.A.R.L.</v>
          </cell>
          <cell r="B80" t="str">
            <v>24,rue Edmond Reuter</v>
          </cell>
          <cell r="C80" t="str">
            <v>L</v>
          </cell>
          <cell r="D80" t="str">
            <v>5326</v>
          </cell>
          <cell r="E80" t="str">
            <v>CONTERN</v>
          </cell>
          <cell r="F80" t="str">
            <v>B</v>
          </cell>
        </row>
        <row r="81">
          <cell r="A81" t="str">
            <v>BARTHELS Yvette</v>
          </cell>
          <cell r="B81" t="str">
            <v>82,rue Pasteur</v>
          </cell>
          <cell r="C81" t="str">
            <v>L</v>
          </cell>
          <cell r="D81" t="str">
            <v>3543</v>
          </cell>
          <cell r="E81" t="str">
            <v>DUDELANGE</v>
          </cell>
          <cell r="F81" t="str">
            <v>B</v>
          </cell>
        </row>
        <row r="82">
          <cell r="A82" t="str">
            <v>BARTSCH Alexander</v>
          </cell>
          <cell r="B82" t="str">
            <v>Brucknerstrasse 19</v>
          </cell>
          <cell r="C82" t="str">
            <v>D</v>
          </cell>
          <cell r="D82" t="str">
            <v>33335</v>
          </cell>
          <cell r="E82" t="str">
            <v>GUTERSLOH</v>
          </cell>
          <cell r="F82" t="str">
            <v>B</v>
          </cell>
        </row>
        <row r="83">
          <cell r="A83" t="str">
            <v>BASENACH Karin</v>
          </cell>
          <cell r="B83" t="str">
            <v>87,rue de Dommeldange</v>
          </cell>
          <cell r="C83" t="str">
            <v>L</v>
          </cell>
          <cell r="D83" t="str">
            <v>7222</v>
          </cell>
          <cell r="E83" t="str">
            <v>WALFERDANGE</v>
          </cell>
          <cell r="F83" t="str">
            <v>B</v>
          </cell>
        </row>
        <row r="84">
          <cell r="A84" t="str">
            <v>BAST Ralph</v>
          </cell>
          <cell r="B84" t="str">
            <v>25,Domaine Brameschhof</v>
          </cell>
          <cell r="C84" t="str">
            <v>L</v>
          </cell>
          <cell r="D84" t="str">
            <v>8290</v>
          </cell>
          <cell r="E84" t="str">
            <v>KEHLEN</v>
          </cell>
          <cell r="F84" t="str">
            <v>B</v>
          </cell>
        </row>
        <row r="85">
          <cell r="A85" t="str">
            <v>BASTIAN Marc</v>
          </cell>
          <cell r="B85" t="str">
            <v>14,cite Belair</v>
          </cell>
          <cell r="C85" t="str">
            <v>L</v>
          </cell>
          <cell r="D85" t="str">
            <v>8381</v>
          </cell>
          <cell r="E85" t="str">
            <v>KLEINBETTINGEN</v>
          </cell>
          <cell r="F85" t="str">
            <v>B</v>
          </cell>
        </row>
        <row r="86">
          <cell r="A86" t="str">
            <v>BASTIN Josiane</v>
          </cell>
          <cell r="B86" t="str">
            <v>22,rue Elterstrachen</v>
          </cell>
          <cell r="C86" t="str">
            <v>L</v>
          </cell>
          <cell r="D86" t="str">
            <v>7260</v>
          </cell>
          <cell r="E86" t="str">
            <v>BERELDANGE</v>
          </cell>
          <cell r="F86" t="str">
            <v>B</v>
          </cell>
        </row>
        <row r="87">
          <cell r="A87" t="str">
            <v>BASTING Marcel Marc</v>
          </cell>
          <cell r="B87" t="str">
            <v>24,av.Francois Clement</v>
          </cell>
          <cell r="C87" t="str">
            <v>L</v>
          </cell>
          <cell r="D87" t="str">
            <v>5612</v>
          </cell>
          <cell r="E87" t="str">
            <v>MONDORF LES BAINS</v>
          </cell>
          <cell r="F87" t="str">
            <v>B</v>
          </cell>
        </row>
        <row r="88">
          <cell r="A88" t="str">
            <v>BATI-CHAPES</v>
          </cell>
          <cell r="B88" t="str">
            <v>173,route d'Esch</v>
          </cell>
          <cell r="C88" t="str">
            <v>L</v>
          </cell>
          <cell r="D88" t="str">
            <v>4380</v>
          </cell>
          <cell r="E88" t="str">
            <v>EHLERANGE</v>
          </cell>
          <cell r="F88" t="str">
            <v>B</v>
          </cell>
        </row>
        <row r="89">
          <cell r="A89" t="str">
            <v>BATICHIMIE</v>
          </cell>
          <cell r="B89" t="str">
            <v>22,rue de Cessange</v>
          </cell>
          <cell r="C89" t="str">
            <v>L</v>
          </cell>
          <cell r="D89" t="str">
            <v>1320</v>
          </cell>
          <cell r="E89" t="str">
            <v>LUXEMBOURG</v>
          </cell>
          <cell r="F89" t="str">
            <v>B</v>
          </cell>
        </row>
        <row r="90">
          <cell r="A90" t="str">
            <v>BATINVEST</v>
          </cell>
          <cell r="B90" t="str">
            <v>359,route de Thionville</v>
          </cell>
          <cell r="C90" t="str">
            <v>L</v>
          </cell>
          <cell r="D90" t="str">
            <v>5885</v>
          </cell>
          <cell r="E90" t="str">
            <v>HESPERANGE</v>
          </cell>
          <cell r="F90" t="str">
            <v>B</v>
          </cell>
        </row>
        <row r="91">
          <cell r="A91" t="str">
            <v>BATISTA PINTO Joel Augusto</v>
          </cell>
          <cell r="B91" t="str">
            <v>4,rue des Martyrs</v>
          </cell>
          <cell r="C91" t="str">
            <v>L</v>
          </cell>
          <cell r="D91" t="str">
            <v>5636</v>
          </cell>
          <cell r="E91" t="str">
            <v>MONDORF-LES-BAINS</v>
          </cell>
          <cell r="F91" t="str">
            <v>B</v>
          </cell>
        </row>
        <row r="92">
          <cell r="A92" t="str">
            <v>BAU-BECKER Iris</v>
          </cell>
          <cell r="B92" t="str">
            <v>39,rue de Luxembourg</v>
          </cell>
          <cell r="C92" t="str">
            <v>L</v>
          </cell>
          <cell r="D92" t="str">
            <v>7330</v>
          </cell>
          <cell r="E92" t="str">
            <v>HEISDORF</v>
          </cell>
          <cell r="F92" t="str">
            <v>B</v>
          </cell>
        </row>
        <row r="93">
          <cell r="A93" t="str">
            <v>BAUER Andrea</v>
          </cell>
          <cell r="B93" t="str">
            <v>40,Bei der Aarnescht</v>
          </cell>
          <cell r="C93" t="str">
            <v>L</v>
          </cell>
          <cell r="D93" t="str">
            <v>6969</v>
          </cell>
          <cell r="E93" t="str">
            <v>OBERANVEN</v>
          </cell>
          <cell r="F93" t="str">
            <v>B</v>
          </cell>
        </row>
        <row r="94">
          <cell r="A94" t="str">
            <v>BAUM Mike</v>
          </cell>
          <cell r="B94" t="str">
            <v>Boite postale 24</v>
          </cell>
          <cell r="C94" t="str">
            <v>L</v>
          </cell>
          <cell r="D94" t="str">
            <v>5201</v>
          </cell>
          <cell r="E94" t="str">
            <v>Sandweiler</v>
          </cell>
          <cell r="F94" t="str">
            <v>B</v>
          </cell>
        </row>
        <row r="95">
          <cell r="A95" t="str">
            <v>BAUM Romain</v>
          </cell>
          <cell r="B95" t="str">
            <v>3a,rue de Redange</v>
          </cell>
          <cell r="C95" t="str">
            <v>L</v>
          </cell>
          <cell r="D95" t="str">
            <v>8545</v>
          </cell>
          <cell r="E95" t="str">
            <v>NIEDERPALLEN</v>
          </cell>
          <cell r="F95" t="str">
            <v>B</v>
          </cell>
        </row>
        <row r="96">
          <cell r="A96" t="str">
            <v>BAUMANN Marie-Jeanne</v>
          </cell>
          <cell r="B96" t="str">
            <v>30,avenue du Bois</v>
          </cell>
          <cell r="C96" t="str">
            <v>L</v>
          </cell>
          <cell r="D96" t="str">
            <v>1251</v>
          </cell>
          <cell r="E96" t="str">
            <v>LUXEMBOURG</v>
          </cell>
          <cell r="F96" t="str">
            <v>B</v>
          </cell>
        </row>
        <row r="97">
          <cell r="A97" t="str">
            <v>BAUS Raymond Romain</v>
          </cell>
          <cell r="B97" t="str">
            <v>7,rue Jean-Pierre Wilhelm</v>
          </cell>
          <cell r="C97" t="str">
            <v>L</v>
          </cell>
          <cell r="D97" t="str">
            <v>8271</v>
          </cell>
          <cell r="E97" t="str">
            <v>MAMER</v>
          </cell>
          <cell r="F97" t="str">
            <v>B</v>
          </cell>
        </row>
        <row r="98">
          <cell r="A98" t="str">
            <v>BAUS-KRETTELS Alice</v>
          </cell>
          <cell r="B98" t="str">
            <v>7,rue J.P. Wilhelm</v>
          </cell>
          <cell r="C98" t="str">
            <v>L</v>
          </cell>
          <cell r="D98" t="str">
            <v>8271</v>
          </cell>
          <cell r="E98" t="str">
            <v>MAMER</v>
          </cell>
          <cell r="F98" t="str">
            <v>B</v>
          </cell>
        </row>
        <row r="99">
          <cell r="A99" t="str">
            <v>BAUSCH Francois</v>
          </cell>
          <cell r="B99" t="str">
            <v>6,rue de Kirchberg</v>
          </cell>
          <cell r="C99" t="str">
            <v>L</v>
          </cell>
          <cell r="D99" t="str">
            <v>1858</v>
          </cell>
          <cell r="E99" t="str">
            <v>LUXEMBOURG</v>
          </cell>
          <cell r="F99" t="str">
            <v>B</v>
          </cell>
        </row>
        <row r="100">
          <cell r="A100" t="str">
            <v>BAUSCH Judith</v>
          </cell>
          <cell r="B100" t="str">
            <v>9,rue de l'église</v>
          </cell>
          <cell r="C100" t="str">
            <v>L</v>
          </cell>
          <cell r="D100" t="str">
            <v>8393</v>
          </cell>
          <cell r="E100" t="str">
            <v>ROODT-SEPTFONTAINES</v>
          </cell>
          <cell r="F100" t="str">
            <v>B</v>
          </cell>
        </row>
        <row r="101">
          <cell r="A101" t="str">
            <v>BAUSCH Karine</v>
          </cell>
          <cell r="B101" t="str">
            <v>18,rue d'Imbringen</v>
          </cell>
          <cell r="C101" t="str">
            <v>L</v>
          </cell>
          <cell r="D101" t="str">
            <v>6162</v>
          </cell>
          <cell r="E101" t="str">
            <v>BOURGLINSTER</v>
          </cell>
          <cell r="F101" t="str">
            <v>B</v>
          </cell>
        </row>
        <row r="102">
          <cell r="A102" t="str">
            <v>BAUSTERT Doree</v>
          </cell>
          <cell r="B102" t="str">
            <v>84,rte de Luxembourg</v>
          </cell>
          <cell r="C102" t="str">
            <v>L</v>
          </cell>
          <cell r="D102" t="str">
            <v>7240</v>
          </cell>
          <cell r="E102" t="str">
            <v>BERELDANGE</v>
          </cell>
          <cell r="F102" t="str">
            <v>B</v>
          </cell>
        </row>
        <row r="103">
          <cell r="A103" t="str">
            <v>BEC Yvan</v>
          </cell>
          <cell r="B103" t="str">
            <v>20,rue Jean Chalop</v>
          </cell>
          <cell r="C103" t="str">
            <v>L</v>
          </cell>
          <cell r="D103" t="str">
            <v>1324</v>
          </cell>
          <cell r="E103" t="str">
            <v>LUXEMBOURG</v>
          </cell>
          <cell r="F103" t="str">
            <v>B</v>
          </cell>
        </row>
        <row r="104">
          <cell r="A104" t="str">
            <v>BECKER Arnold Michel</v>
          </cell>
          <cell r="B104" t="str">
            <v>127,Cité Roger Schmitz</v>
          </cell>
          <cell r="C104" t="str">
            <v>L</v>
          </cell>
          <cell r="D104" t="str">
            <v>7381</v>
          </cell>
          <cell r="E104" t="str">
            <v>BOFFERDANGE</v>
          </cell>
          <cell r="F104" t="str">
            <v>B</v>
          </cell>
        </row>
        <row r="105">
          <cell r="A105" t="str">
            <v>BECKER Catherine</v>
          </cell>
          <cell r="B105" t="str">
            <v>21,rue du chemin de fer</v>
          </cell>
          <cell r="C105" t="str">
            <v>L</v>
          </cell>
          <cell r="D105" t="str">
            <v>7226</v>
          </cell>
          <cell r="E105" t="str">
            <v>HELMSANGE</v>
          </cell>
          <cell r="F105" t="str">
            <v>B</v>
          </cell>
        </row>
        <row r="106">
          <cell r="A106" t="str">
            <v>BECKER Daniel</v>
          </cell>
          <cell r="B106" t="str">
            <v>5,Neie Wee</v>
          </cell>
          <cell r="C106" t="str">
            <v>L</v>
          </cell>
          <cell r="D106" t="str">
            <v>1670</v>
          </cell>
          <cell r="E106" t="str">
            <v>SENNINGERBERG</v>
          </cell>
          <cell r="F106" t="str">
            <v>B</v>
          </cell>
        </row>
        <row r="107">
          <cell r="A107" t="str">
            <v>BECKER Henri</v>
          </cell>
          <cell r="B107" t="str">
            <v>13A,rue de Peppange</v>
          </cell>
          <cell r="C107" t="str">
            <v>L</v>
          </cell>
          <cell r="D107" t="str">
            <v>3378</v>
          </cell>
          <cell r="E107" t="str">
            <v>LIVANGE</v>
          </cell>
          <cell r="F107" t="str">
            <v>B</v>
          </cell>
        </row>
        <row r="108">
          <cell r="A108" t="str">
            <v>BECKER Marc Xavier</v>
          </cell>
          <cell r="B108" t="str">
            <v>7,rue Henri Tudor</v>
          </cell>
          <cell r="C108" t="str">
            <v>L</v>
          </cell>
          <cell r="D108" t="str">
            <v>6582</v>
          </cell>
          <cell r="E108" t="str">
            <v>ROSPORT</v>
          </cell>
          <cell r="F108" t="str">
            <v>B</v>
          </cell>
        </row>
        <row r="109">
          <cell r="A109" t="str">
            <v>BEFFORT Luc</v>
          </cell>
          <cell r="B109" t="str">
            <v>18,rue Lentz</v>
          </cell>
          <cell r="C109" t="str">
            <v>L</v>
          </cell>
          <cell r="D109" t="str">
            <v>6944</v>
          </cell>
          <cell r="E109" t="str">
            <v>NIEDERANVEN</v>
          </cell>
          <cell r="F109" t="str">
            <v>B</v>
          </cell>
        </row>
        <row r="110">
          <cell r="A110" t="str">
            <v>BEICHT Lambert</v>
          </cell>
          <cell r="B110" t="str">
            <v>8,rue des Pommiers</v>
          </cell>
          <cell r="C110" t="str">
            <v>L</v>
          </cell>
          <cell r="D110" t="str">
            <v>7258</v>
          </cell>
          <cell r="E110" t="str">
            <v>HELMSANGE</v>
          </cell>
          <cell r="F110" t="str">
            <v>B</v>
          </cell>
        </row>
        <row r="111">
          <cell r="A111" t="str">
            <v>BEJENARU Ioana Mihaela</v>
          </cell>
          <cell r="B111" t="str">
            <v>13,rue Prince Henri</v>
          </cell>
          <cell r="C111" t="str">
            <v>L</v>
          </cell>
          <cell r="D111" t="str">
            <v>7341</v>
          </cell>
          <cell r="E111" t="str">
            <v>HEISDORF</v>
          </cell>
          <cell r="F111" t="str">
            <v>B</v>
          </cell>
        </row>
        <row r="112">
          <cell r="A112" t="str">
            <v>BEKA Maria</v>
          </cell>
          <cell r="B112" t="str">
            <v>82,bd Napoleon Premier</v>
          </cell>
          <cell r="C112" t="str">
            <v>L</v>
          </cell>
          <cell r="D112" t="str">
            <v>2210</v>
          </cell>
          <cell r="E112" t="str">
            <v>LUXEMBOURG</v>
          </cell>
          <cell r="F112" t="str">
            <v>B</v>
          </cell>
        </row>
        <row r="113">
          <cell r="A113" t="str">
            <v>BELAIBOUD Djedjiga</v>
          </cell>
          <cell r="B113" t="str">
            <v>1,rue des Cerisiers</v>
          </cell>
          <cell r="C113" t="str">
            <v>L</v>
          </cell>
          <cell r="D113" t="str">
            <v>7344</v>
          </cell>
          <cell r="E113" t="str">
            <v>STEINSEL</v>
          </cell>
          <cell r="F113" t="str">
            <v>B</v>
          </cell>
        </row>
        <row r="114">
          <cell r="A114" t="str">
            <v>BELCHE Aloyse</v>
          </cell>
          <cell r="B114" t="str">
            <v>6,rue Belle-Vue</v>
          </cell>
          <cell r="C114" t="str">
            <v>L</v>
          </cell>
          <cell r="D114" t="str">
            <v>7214</v>
          </cell>
          <cell r="E114" t="str">
            <v>BERELDANGE</v>
          </cell>
          <cell r="F114" t="str">
            <v>B</v>
          </cell>
        </row>
        <row r="115">
          <cell r="A115" t="str">
            <v>BEN GRINE KORBAO Lila</v>
          </cell>
          <cell r="B115" t="str">
            <v>19,place du Marche</v>
          </cell>
          <cell r="C115" t="str">
            <v>L</v>
          </cell>
          <cell r="D115" t="str">
            <v>6460</v>
          </cell>
          <cell r="E115" t="str">
            <v>ECHTERNACH</v>
          </cell>
          <cell r="F115" t="str">
            <v>B</v>
          </cell>
        </row>
        <row r="116">
          <cell r="A116" t="str">
            <v>BEN ISMAIL Moez</v>
          </cell>
          <cell r="B116" t="str">
            <v>65,rue Generale de Gaulle</v>
          </cell>
          <cell r="C116" t="str">
            <v>F</v>
          </cell>
          <cell r="D116" t="str">
            <v>57570</v>
          </cell>
          <cell r="E116" t="str">
            <v>BOUST</v>
          </cell>
          <cell r="F116" t="str">
            <v>B</v>
          </cell>
        </row>
        <row r="117">
          <cell r="A117" t="str">
            <v>BENEDETTI Walter</v>
          </cell>
          <cell r="B117" t="str">
            <v>28,rue Lucien Wercollier</v>
          </cell>
          <cell r="C117" t="str">
            <v>L</v>
          </cell>
          <cell r="D117" t="str">
            <v>8156</v>
          </cell>
          <cell r="E117" t="str">
            <v>BRIDEL</v>
          </cell>
          <cell r="F117" t="str">
            <v>B</v>
          </cell>
        </row>
        <row r="118">
          <cell r="A118" t="str">
            <v>BENNETT Neil</v>
          </cell>
          <cell r="B118" t="str">
            <v>21,rue d'Olm</v>
          </cell>
          <cell r="C118" t="str">
            <v>L</v>
          </cell>
          <cell r="D118" t="str">
            <v>8281</v>
          </cell>
          <cell r="E118" t="str">
            <v>KEHLEN</v>
          </cell>
          <cell r="F118" t="str">
            <v>B</v>
          </cell>
        </row>
        <row r="119">
          <cell r="A119" t="str">
            <v>BENZ Marc</v>
          </cell>
          <cell r="B119" t="str">
            <v>34,rue de Toison d'Or</v>
          </cell>
          <cell r="C119" t="str">
            <v>L</v>
          </cell>
          <cell r="D119" t="str">
            <v>2265</v>
          </cell>
          <cell r="E119" t="str">
            <v>LUXEMBOURG</v>
          </cell>
          <cell r="F119" t="str">
            <v>B</v>
          </cell>
        </row>
        <row r="120">
          <cell r="A120" t="str">
            <v>BEREND Thomas</v>
          </cell>
          <cell r="B120" t="str">
            <v>6,rue des Merisiers</v>
          </cell>
          <cell r="C120" t="str">
            <v>L</v>
          </cell>
          <cell r="D120" t="str">
            <v>7303</v>
          </cell>
          <cell r="E120" t="str">
            <v>STEINSEL</v>
          </cell>
          <cell r="F120" t="str">
            <v>B</v>
          </cell>
        </row>
        <row r="121">
          <cell r="A121" t="str">
            <v>BERG Marc Norbert</v>
          </cell>
          <cell r="B121" t="str">
            <v>4,Cote d'Eich</v>
          </cell>
          <cell r="C121" t="str">
            <v>L</v>
          </cell>
          <cell r="D121" t="str">
            <v>1450</v>
          </cell>
          <cell r="E121" t="str">
            <v>LUXEMBOURG</v>
          </cell>
          <cell r="F121" t="str">
            <v>B</v>
          </cell>
        </row>
        <row r="122">
          <cell r="A122" t="str">
            <v>BERG Paul</v>
          </cell>
          <cell r="B122" t="str">
            <v>9,rue Platis</v>
          </cell>
          <cell r="C122" t="str">
            <v>L</v>
          </cell>
          <cell r="D122" t="str">
            <v>2338</v>
          </cell>
          <cell r="E122" t="str">
            <v>LUXEMBOURG</v>
          </cell>
          <cell r="F122" t="str">
            <v>B</v>
          </cell>
        </row>
        <row r="123">
          <cell r="A123" t="str">
            <v>BERGMANS Anna Maria Juliana</v>
          </cell>
          <cell r="B123" t="str">
            <v>16,rue des Vergers</v>
          </cell>
          <cell r="C123" t="str">
            <v>L</v>
          </cell>
          <cell r="D123" t="str">
            <v>7338</v>
          </cell>
          <cell r="E123" t="str">
            <v>HEISDORF</v>
          </cell>
          <cell r="F123" t="str">
            <v>B</v>
          </cell>
        </row>
        <row r="124">
          <cell r="A124" t="str">
            <v>BERNARDINO SIMOES Joao</v>
          </cell>
          <cell r="B124" t="str">
            <v>106,rue des treviers</v>
          </cell>
          <cell r="C124" t="str">
            <v>L</v>
          </cell>
          <cell r="D124" t="str">
            <v>2268</v>
          </cell>
          <cell r="E124" t="str">
            <v>LUXEMBOURG</v>
          </cell>
          <cell r="F124" t="str">
            <v>B</v>
          </cell>
        </row>
        <row r="125">
          <cell r="A125" t="str">
            <v>BERRGER Christine</v>
          </cell>
          <cell r="B125" t="str">
            <v>9,Eichenfeld</v>
          </cell>
          <cell r="C125" t="str">
            <v>L</v>
          </cell>
          <cell r="D125" t="str">
            <v>1462</v>
          </cell>
          <cell r="E125" t="str">
            <v>LUXEMBOURG</v>
          </cell>
          <cell r="F125" t="str">
            <v>B</v>
          </cell>
        </row>
        <row r="126">
          <cell r="A126" t="str">
            <v>BERTOMEU Salvador</v>
          </cell>
          <cell r="B126" t="str">
            <v>9,rue Toni Erpelding</v>
          </cell>
          <cell r="C126" t="str">
            <v>L</v>
          </cell>
          <cell r="D126" t="str">
            <v>7349</v>
          </cell>
          <cell r="E126" t="str">
            <v>HEISDORF</v>
          </cell>
          <cell r="F126" t="str">
            <v>B</v>
          </cell>
        </row>
        <row r="127">
          <cell r="A127" t="str">
            <v>BERVARD Michel</v>
          </cell>
          <cell r="B127" t="str">
            <v>242, rue de Beggen</v>
          </cell>
          <cell r="C127" t="str">
            <v>L</v>
          </cell>
          <cell r="D127" t="str">
            <v>1220</v>
          </cell>
          <cell r="E127" t="str">
            <v>LUXEMBOURG</v>
          </cell>
          <cell r="F127" t="str">
            <v>B</v>
          </cell>
        </row>
        <row r="128">
          <cell r="A128" t="str">
            <v>BESTGEN Catherine</v>
          </cell>
          <cell r="B128" t="str">
            <v>40,an de Bongerten</v>
          </cell>
          <cell r="C128" t="str">
            <v>L</v>
          </cell>
          <cell r="D128" t="str">
            <v>7346</v>
          </cell>
          <cell r="E128" t="str">
            <v>STEINSEL</v>
          </cell>
          <cell r="F128" t="str">
            <v>B</v>
          </cell>
        </row>
        <row r="129">
          <cell r="A129" t="str">
            <v>BETONS FEIDT</v>
          </cell>
          <cell r="B129" t="str">
            <v>36,av. des Archiducs</v>
          </cell>
          <cell r="C129" t="str">
            <v>L</v>
          </cell>
          <cell r="D129" t="str">
            <v>1014</v>
          </cell>
          <cell r="E129" t="str">
            <v>LUXEMBOURG</v>
          </cell>
          <cell r="F129" t="str">
            <v>B</v>
          </cell>
        </row>
        <row r="130">
          <cell r="A130" t="str">
            <v>BETTENDORFF-WEISS</v>
          </cell>
          <cell r="B130" t="str">
            <v>6,rue des romains</v>
          </cell>
          <cell r="C130" t="str">
            <v>L</v>
          </cell>
          <cell r="D130" t="str">
            <v>2444</v>
          </cell>
          <cell r="E130" t="str">
            <v>LUXEMBOURG</v>
          </cell>
          <cell r="F130" t="str">
            <v>B</v>
          </cell>
        </row>
        <row r="131">
          <cell r="A131" t="str">
            <v>BIDAUW Mireille</v>
          </cell>
          <cell r="B131" t="str">
            <v>2,rue de l'Oree du Bois</v>
          </cell>
          <cell r="C131" t="str">
            <v>L</v>
          </cell>
          <cell r="D131" t="str">
            <v>7215</v>
          </cell>
          <cell r="E131" t="str">
            <v>BERELDANGE</v>
          </cell>
          <cell r="F131" t="str">
            <v>B</v>
          </cell>
        </row>
        <row r="132">
          <cell r="A132" t="str">
            <v>BIEBRICHER Marion</v>
          </cell>
          <cell r="B132" t="str">
            <v>13,Cité Wackelter</v>
          </cell>
          <cell r="C132" t="str">
            <v>L</v>
          </cell>
          <cell r="D132" t="str">
            <v>6982</v>
          </cell>
          <cell r="E132" t="str">
            <v>OBERANV</v>
          </cell>
          <cell r="F132" t="str">
            <v>B</v>
          </cell>
        </row>
        <row r="133">
          <cell r="A133" t="str">
            <v>BIEL Andrée</v>
          </cell>
          <cell r="B133" t="str">
            <v>6,rue Marguerite de Brabant</v>
          </cell>
          <cell r="C133" t="str">
            <v>L</v>
          </cell>
          <cell r="D133" t="str">
            <v>1254</v>
          </cell>
          <cell r="E133" t="str">
            <v>LUXEMBOURG</v>
          </cell>
          <cell r="F133" t="str">
            <v>B</v>
          </cell>
        </row>
        <row r="134">
          <cell r="A134" t="str">
            <v>BIL-LEASE S.A.</v>
          </cell>
          <cell r="B134" t="str">
            <v>16,avenue Pasteur</v>
          </cell>
          <cell r="C134" t="str">
            <v>L</v>
          </cell>
          <cell r="D134" t="str">
            <v>2310</v>
          </cell>
          <cell r="E134" t="str">
            <v>LUXEMBOURG</v>
          </cell>
          <cell r="F134" t="str">
            <v>B</v>
          </cell>
        </row>
        <row r="135">
          <cell r="A135" t="str">
            <v>BINDA Angie</v>
          </cell>
          <cell r="B135" t="str">
            <v>26,Fond St.Martin</v>
          </cell>
          <cell r="C135" t="str">
            <v>L</v>
          </cell>
          <cell r="D135" t="str">
            <v>2135</v>
          </cell>
          <cell r="E135" t="str">
            <v>LUXEMBOURG</v>
          </cell>
          <cell r="F135" t="str">
            <v>B</v>
          </cell>
        </row>
        <row r="136">
          <cell r="A136" t="str">
            <v>BINEAU Patricia</v>
          </cell>
          <cell r="B136" t="str">
            <v>17,rue de Rochefort</v>
          </cell>
          <cell r="C136" t="str">
            <v>L</v>
          </cell>
          <cell r="D136" t="str">
            <v>2431</v>
          </cell>
          <cell r="E136" t="str">
            <v>LUXEMBOURG</v>
          </cell>
          <cell r="F136" t="str">
            <v>B</v>
          </cell>
        </row>
        <row r="137">
          <cell r="A137" t="str">
            <v>BINSFELD Patricia</v>
          </cell>
          <cell r="B137" t="str">
            <v>3,Desiree Zahlen</v>
          </cell>
          <cell r="C137" t="str">
            <v>L</v>
          </cell>
          <cell r="D137" t="str">
            <v>5942</v>
          </cell>
          <cell r="E137" t="str">
            <v>ITZIG</v>
          </cell>
          <cell r="F137" t="str">
            <v>B</v>
          </cell>
        </row>
        <row r="138">
          <cell r="A138" t="str">
            <v>BINTENER JP ET FILS</v>
          </cell>
          <cell r="B138" t="str">
            <v>9,route de Luxembourg</v>
          </cell>
          <cell r="C138" t="str">
            <v>L</v>
          </cell>
          <cell r="D138" t="str">
            <v>8184</v>
          </cell>
          <cell r="E138" t="str">
            <v>KOPSTAL</v>
          </cell>
          <cell r="F138" t="str">
            <v>B</v>
          </cell>
        </row>
        <row r="139">
          <cell r="A139" t="str">
            <v>BINTNER Romain</v>
          </cell>
          <cell r="B139" t="str">
            <v>4,cite Princesse Amelie</v>
          </cell>
          <cell r="C139" t="str">
            <v>L</v>
          </cell>
          <cell r="D139" t="str">
            <v>7262</v>
          </cell>
          <cell r="E139" t="str">
            <v>HELMSANGE</v>
          </cell>
          <cell r="F139" t="str">
            <v>B</v>
          </cell>
        </row>
        <row r="140">
          <cell r="A140" t="str">
            <v>BIRCH Christopher John</v>
          </cell>
          <cell r="B140" t="str">
            <v>72,rue des Sources</v>
          </cell>
          <cell r="C140" t="str">
            <v>L</v>
          </cell>
          <cell r="D140" t="str">
            <v>2542</v>
          </cell>
          <cell r="E140" t="str">
            <v>LUXEMBOURG</v>
          </cell>
          <cell r="F140" t="str">
            <v>B</v>
          </cell>
        </row>
        <row r="141">
          <cell r="A141" t="str">
            <v>BIRDEN Jean</v>
          </cell>
          <cell r="B141" t="str">
            <v>204,rue Albert Unsen</v>
          </cell>
          <cell r="C141" t="str">
            <v>L</v>
          </cell>
          <cell r="D141" t="str">
            <v>2652</v>
          </cell>
          <cell r="E141" t="str">
            <v>LUXEMBOURG</v>
          </cell>
          <cell r="F141" t="str">
            <v>B</v>
          </cell>
        </row>
        <row r="142">
          <cell r="A142" t="str">
            <v>BIRNBAUM Joelle</v>
          </cell>
          <cell r="B142" t="str">
            <v>66,rue du Bridel</v>
          </cell>
          <cell r="C142" t="str">
            <v>L</v>
          </cell>
          <cell r="D142" t="str">
            <v>7217</v>
          </cell>
          <cell r="E142" t="str">
            <v>BERELDANGE</v>
          </cell>
          <cell r="F142" t="str">
            <v>B</v>
          </cell>
        </row>
        <row r="143">
          <cell r="A143" t="str">
            <v>BISSENER Marie Marth</v>
          </cell>
          <cell r="B143" t="str">
            <v>55,rue de Steinsel</v>
          </cell>
          <cell r="C143" t="str">
            <v>L</v>
          </cell>
          <cell r="D143" t="str">
            <v>7395</v>
          </cell>
          <cell r="E143" t="str">
            <v>HUNSDORF</v>
          </cell>
          <cell r="F143" t="str">
            <v>B</v>
          </cell>
        </row>
        <row r="144">
          <cell r="A144" t="str">
            <v>BIVER Manuel</v>
          </cell>
          <cell r="B144" t="str">
            <v>20,rue de l'école</v>
          </cell>
          <cell r="C144" t="str">
            <v>L</v>
          </cell>
          <cell r="D144" t="str">
            <v>8353</v>
          </cell>
          <cell r="E144" t="str">
            <v>GARNICH</v>
          </cell>
          <cell r="F144" t="str">
            <v>B</v>
          </cell>
        </row>
        <row r="145">
          <cell r="A145" t="str">
            <v>BJURKLINT Carina</v>
          </cell>
          <cell r="B145" t="str">
            <v>23,rue Emile Metz</v>
          </cell>
          <cell r="C145" t="str">
            <v>L</v>
          </cell>
          <cell r="D145" t="str">
            <v>2149</v>
          </cell>
          <cell r="E145" t="str">
            <v>LUXEMBOURG</v>
          </cell>
          <cell r="F145" t="str">
            <v>B</v>
          </cell>
        </row>
        <row r="146">
          <cell r="A146" t="str">
            <v>BLASIUS Paul</v>
          </cell>
          <cell r="B146" t="str">
            <v>18,am Bruch</v>
          </cell>
          <cell r="C146" t="str">
            <v>L</v>
          </cell>
          <cell r="D146" t="str">
            <v>8062</v>
          </cell>
          <cell r="E146" t="str">
            <v>BERTRANGE</v>
          </cell>
          <cell r="F146" t="str">
            <v>B</v>
          </cell>
        </row>
        <row r="147">
          <cell r="A147" t="str">
            <v>BLATT Achim</v>
          </cell>
          <cell r="B147" t="str">
            <v>13,rue des Roses</v>
          </cell>
          <cell r="C147" t="str">
            <v>L</v>
          </cell>
          <cell r="D147" t="str">
            <v>7249</v>
          </cell>
          <cell r="E147" t="str">
            <v>BERELDANGE</v>
          </cell>
          <cell r="F147" t="str">
            <v>B</v>
          </cell>
        </row>
        <row r="148">
          <cell r="A148" t="str">
            <v>BLEY Josiane</v>
          </cell>
          <cell r="B148" t="str">
            <v>18, Allée du Carmel</v>
          </cell>
          <cell r="C148" t="str">
            <v>L</v>
          </cell>
          <cell r="D148" t="str">
            <v>1354</v>
          </cell>
          <cell r="E148" t="str">
            <v>LUXEMBOURG</v>
          </cell>
          <cell r="F148" t="str">
            <v>B</v>
          </cell>
        </row>
        <row r="149">
          <cell r="A149" t="str">
            <v>BLOHM Thorben Henrik</v>
          </cell>
          <cell r="B149" t="str">
            <v>23,um Charly</v>
          </cell>
          <cell r="C149" t="str">
            <v>L</v>
          </cell>
          <cell r="D149" t="str">
            <v>1670</v>
          </cell>
          <cell r="E149" t="str">
            <v>SENNINGERBERG</v>
          </cell>
          <cell r="F149" t="str">
            <v>B</v>
          </cell>
        </row>
        <row r="150">
          <cell r="A150" t="str">
            <v>BOCHET Alex</v>
          </cell>
          <cell r="B150" t="str">
            <v>156,rue des Romains</v>
          </cell>
          <cell r="C150" t="str">
            <v>L</v>
          </cell>
          <cell r="D150" t="str">
            <v>8041</v>
          </cell>
          <cell r="E150" t="str">
            <v>STRASSEN</v>
          </cell>
          <cell r="F150" t="str">
            <v>B</v>
          </cell>
        </row>
        <row r="151">
          <cell r="A151" t="str">
            <v>BOCK Claudine</v>
          </cell>
          <cell r="B151" t="str">
            <v>5,rue du Bois</v>
          </cell>
          <cell r="C151" t="str">
            <v>L</v>
          </cell>
          <cell r="D151" t="str">
            <v>8121</v>
          </cell>
          <cell r="E151" t="str">
            <v>BRIDEL</v>
          </cell>
          <cell r="F151" t="str">
            <v>B</v>
          </cell>
        </row>
        <row r="152">
          <cell r="A152" t="str">
            <v>BODART Carine</v>
          </cell>
          <cell r="B152" t="str">
            <v>1,rue de l'Avenue</v>
          </cell>
          <cell r="C152" t="str">
            <v>L</v>
          </cell>
          <cell r="D152" t="str">
            <v>7211</v>
          </cell>
          <cell r="E152" t="str">
            <v>HELMSANGE</v>
          </cell>
          <cell r="F152" t="str">
            <v>B</v>
          </cell>
        </row>
        <row r="153">
          <cell r="A153" t="str">
            <v>BODEVIN Michèle</v>
          </cell>
          <cell r="B153" t="str">
            <v>55,rue de la R.Nationale</v>
          </cell>
          <cell r="C153" t="str">
            <v>L</v>
          </cell>
          <cell r="D153" t="str">
            <v>4936</v>
          </cell>
          <cell r="E153" t="str">
            <v>BASCHARAGE</v>
          </cell>
          <cell r="F153" t="str">
            <v>B</v>
          </cell>
        </row>
        <row r="154">
          <cell r="A154" t="str">
            <v>BOERMAN Beerd</v>
          </cell>
          <cell r="B154" t="str">
            <v>104,rue du Gruenewald</v>
          </cell>
          <cell r="C154" t="str">
            <v>L</v>
          </cell>
          <cell r="D154" t="str">
            <v>1912</v>
          </cell>
          <cell r="E154" t="str">
            <v>LUXEMBOURG</v>
          </cell>
          <cell r="F154" t="str">
            <v>B</v>
          </cell>
        </row>
        <row r="155">
          <cell r="A155" t="str">
            <v>BOEVER Patrice</v>
          </cell>
          <cell r="B155" t="str">
            <v>13,rue Camille Kleber</v>
          </cell>
          <cell r="C155" t="str">
            <v>L</v>
          </cell>
          <cell r="D155" t="str">
            <v>7597</v>
          </cell>
          <cell r="E155" t="str">
            <v>RECKANGE</v>
          </cell>
          <cell r="F155" t="str">
            <v>B</v>
          </cell>
        </row>
        <row r="156">
          <cell r="A156" t="str">
            <v>BOHYN Philippe</v>
          </cell>
          <cell r="B156" t="str">
            <v>62,rue de Schoenfels</v>
          </cell>
          <cell r="C156" t="str">
            <v>L</v>
          </cell>
          <cell r="D156" t="str">
            <v>8151</v>
          </cell>
          <cell r="E156" t="str">
            <v>BRIDEL</v>
          </cell>
          <cell r="F156" t="str">
            <v>B</v>
          </cell>
        </row>
        <row r="157">
          <cell r="A157" t="str">
            <v>BOKHOVEN Jaap Wilhelm</v>
          </cell>
          <cell r="B157" t="str">
            <v>8,rue Dct. Felix Worre</v>
          </cell>
          <cell r="C157" t="str">
            <v>L</v>
          </cell>
          <cell r="D157" t="str">
            <v>6942</v>
          </cell>
          <cell r="E157" t="str">
            <v>NIEDERANVEN</v>
          </cell>
          <cell r="F157" t="str">
            <v>B</v>
          </cell>
        </row>
        <row r="158">
          <cell r="A158" t="str">
            <v>BOKLOV JORUN Teresia</v>
          </cell>
          <cell r="B158" t="str">
            <v>4,BD.John-Joseph Pershing</v>
          </cell>
          <cell r="C158" t="str">
            <v>L</v>
          </cell>
          <cell r="D158" t="str">
            <v>2323</v>
          </cell>
          <cell r="E158" t="str">
            <v>LUXEMBOURG</v>
          </cell>
          <cell r="F158" t="str">
            <v>B</v>
          </cell>
        </row>
        <row r="159">
          <cell r="A159" t="str">
            <v>BOLLENDORFF Paulette</v>
          </cell>
          <cell r="B159" t="str">
            <v>50,rue J.P. Huberty</v>
          </cell>
          <cell r="C159" t="str">
            <v>L</v>
          </cell>
          <cell r="D159" t="str">
            <v>1742</v>
          </cell>
          <cell r="E159" t="str">
            <v>LUXEMBOURG</v>
          </cell>
          <cell r="F159" t="str">
            <v>B</v>
          </cell>
        </row>
        <row r="160">
          <cell r="A160" t="str">
            <v>BOM Leendert</v>
          </cell>
          <cell r="B160" t="str">
            <v>8,rue du Cimetiere</v>
          </cell>
          <cell r="C160" t="str">
            <v>L</v>
          </cell>
          <cell r="D160" t="str">
            <v>7396</v>
          </cell>
          <cell r="E160" t="str">
            <v>HUNSDORF</v>
          </cell>
          <cell r="F160" t="str">
            <v>B</v>
          </cell>
        </row>
        <row r="161">
          <cell r="A161" t="str">
            <v>BONIN Jean</v>
          </cell>
          <cell r="B161" t="str">
            <v>3,comte de Ferraris</v>
          </cell>
          <cell r="C161" t="str">
            <v>L</v>
          </cell>
          <cell r="D161" t="str">
            <v>1518</v>
          </cell>
          <cell r="E161" t="str">
            <v>LUXEMBOURG</v>
          </cell>
          <cell r="F161" t="str">
            <v>B</v>
          </cell>
        </row>
        <row r="162">
          <cell r="A162" t="str">
            <v>BONN Barbara</v>
          </cell>
          <cell r="B162" t="str">
            <v>70,rue de l'église</v>
          </cell>
          <cell r="C162" t="str">
            <v>L</v>
          </cell>
          <cell r="D162" t="str">
            <v>3833</v>
          </cell>
          <cell r="E162" t="str">
            <v>SCHIFFLANGE</v>
          </cell>
          <cell r="F162" t="str">
            <v>B</v>
          </cell>
        </row>
        <row r="163">
          <cell r="A163" t="str">
            <v>BONN Yvonne</v>
          </cell>
          <cell r="B163" t="str">
            <v>3,rue des Jardins</v>
          </cell>
          <cell r="C163" t="str">
            <v>L</v>
          </cell>
          <cell r="D163" t="str">
            <v>7232</v>
          </cell>
          <cell r="E163" t="str">
            <v>BERELDANGE</v>
          </cell>
          <cell r="F163" t="str">
            <v>B</v>
          </cell>
        </row>
        <row r="164">
          <cell r="A164" t="str">
            <v>BORGES Antonio</v>
          </cell>
          <cell r="B164" t="str">
            <v>19,rue de Stalingrad</v>
          </cell>
          <cell r="C164" t="str">
            <v>L</v>
          </cell>
          <cell r="D164" t="str">
            <v>4326</v>
          </cell>
          <cell r="E164" t="str">
            <v>ESCH-SUR-ALZETTE</v>
          </cell>
          <cell r="F164" t="str">
            <v>B</v>
          </cell>
        </row>
        <row r="165">
          <cell r="A165" t="str">
            <v>BORGES DE MACEDO Vitor Domingo</v>
          </cell>
          <cell r="B165" t="str">
            <v>117b,rue de Leudelange</v>
          </cell>
          <cell r="C165" t="str">
            <v>L</v>
          </cell>
          <cell r="D165" t="str">
            <v>8079</v>
          </cell>
          <cell r="E165" t="str">
            <v>BERTRANGE</v>
          </cell>
          <cell r="F165" t="str">
            <v>B</v>
          </cell>
        </row>
        <row r="166">
          <cell r="A166" t="str">
            <v>BORGES PINTO Benedito</v>
          </cell>
          <cell r="B166" t="str">
            <v>23,Raspert</v>
          </cell>
          <cell r="C166" t="str">
            <v>L</v>
          </cell>
          <cell r="D166" t="str">
            <v>2414</v>
          </cell>
          <cell r="E166" t="str">
            <v>LUXEMBOURG</v>
          </cell>
          <cell r="F166" t="str">
            <v>B</v>
          </cell>
        </row>
        <row r="167">
          <cell r="A167" t="str">
            <v>BOSCHERINI Duccio</v>
          </cell>
          <cell r="B167" t="str">
            <v>124,rue de Bridel</v>
          </cell>
          <cell r="C167" t="str">
            <v>L</v>
          </cell>
          <cell r="D167" t="str">
            <v>7217</v>
          </cell>
          <cell r="E167" t="str">
            <v>Bereldange</v>
          </cell>
          <cell r="F167" t="str">
            <v>B</v>
          </cell>
        </row>
        <row r="168">
          <cell r="A168" t="str">
            <v>BOSSELER Marie Anne</v>
          </cell>
          <cell r="B168" t="str">
            <v>6,rue des Aubépines</v>
          </cell>
          <cell r="C168" t="str">
            <v>L</v>
          </cell>
          <cell r="D168" t="str">
            <v>7344</v>
          </cell>
          <cell r="E168" t="str">
            <v>STEINSEL</v>
          </cell>
          <cell r="F168" t="str">
            <v>B</v>
          </cell>
        </row>
        <row r="169">
          <cell r="A169" t="str">
            <v>BOSSERS Fabienne</v>
          </cell>
          <cell r="B169" t="str">
            <v>22,rue du Chateau</v>
          </cell>
          <cell r="C169" t="str">
            <v>L</v>
          </cell>
          <cell r="D169" t="str">
            <v>7473</v>
          </cell>
          <cell r="E169" t="str">
            <v>SCHOENFELS</v>
          </cell>
          <cell r="F169" t="str">
            <v>B</v>
          </cell>
        </row>
        <row r="170">
          <cell r="A170" t="str">
            <v>BOTELLA Thomas</v>
          </cell>
          <cell r="B170" t="str">
            <v>4,rue des Aubépines</v>
          </cell>
          <cell r="C170" t="str">
            <v>L</v>
          </cell>
          <cell r="D170" t="str">
            <v>7344</v>
          </cell>
          <cell r="E170" t="str">
            <v>STEINSEL</v>
          </cell>
          <cell r="F170" t="str">
            <v>B</v>
          </cell>
        </row>
        <row r="171">
          <cell r="A171" t="str">
            <v>BOUCHERIE KRACK Sàrl</v>
          </cell>
          <cell r="B171" t="str">
            <v>24,rue Joseph Junck</v>
          </cell>
          <cell r="C171" t="str">
            <v>L</v>
          </cell>
          <cell r="D171" t="str">
            <v>1839</v>
          </cell>
          <cell r="E171" t="str">
            <v>LUXEMBOURG</v>
          </cell>
          <cell r="F171" t="str">
            <v>B</v>
          </cell>
        </row>
        <row r="172">
          <cell r="A172" t="str">
            <v>BOUGEARD Erwan</v>
          </cell>
          <cell r="B172" t="str">
            <v>70,avenue Guillaume</v>
          </cell>
          <cell r="C172" t="str">
            <v>L</v>
          </cell>
          <cell r="D172" t="str">
            <v>1650</v>
          </cell>
          <cell r="E172" t="str">
            <v>LUXEMBOURG</v>
          </cell>
          <cell r="F172" t="str">
            <v>B</v>
          </cell>
        </row>
        <row r="173">
          <cell r="A173" t="str">
            <v>BOULANGER Romain</v>
          </cell>
          <cell r="B173" t="str">
            <v>6,route d'Ettelbuck</v>
          </cell>
          <cell r="C173" t="str">
            <v>L</v>
          </cell>
          <cell r="D173" t="str">
            <v>7715</v>
          </cell>
          <cell r="E173" t="str">
            <v>COLMARBERG</v>
          </cell>
          <cell r="F173" t="str">
            <v>B</v>
          </cell>
        </row>
        <row r="174">
          <cell r="A174" t="str">
            <v>BOULANGERIE BRISBOIS</v>
          </cell>
          <cell r="B174" t="str">
            <v>6,rue Paul Eyschen</v>
          </cell>
          <cell r="C174" t="str">
            <v>L</v>
          </cell>
          <cell r="D174" t="str">
            <v>7317</v>
          </cell>
          <cell r="E174" t="str">
            <v>STEINSEL</v>
          </cell>
          <cell r="F174" t="str">
            <v>B</v>
          </cell>
        </row>
        <row r="175">
          <cell r="A175" t="str">
            <v>BOUR Mariette</v>
          </cell>
          <cell r="B175" t="str">
            <v>8,rue des Prunelles</v>
          </cell>
          <cell r="C175" t="str">
            <v>L</v>
          </cell>
          <cell r="D175" t="str">
            <v>7349</v>
          </cell>
          <cell r="E175" t="str">
            <v>HEISDORF</v>
          </cell>
          <cell r="F175" t="str">
            <v>B</v>
          </cell>
        </row>
        <row r="176">
          <cell r="A176" t="str">
            <v>BOUR Serge</v>
          </cell>
          <cell r="B176" t="str">
            <v>9,rue Batty Weber</v>
          </cell>
          <cell r="C176" t="str">
            <v>L</v>
          </cell>
          <cell r="D176" t="str">
            <v>7259</v>
          </cell>
          <cell r="E176" t="str">
            <v>Bereldange</v>
          </cell>
          <cell r="F176" t="str">
            <v>B</v>
          </cell>
        </row>
        <row r="177">
          <cell r="A177" t="str">
            <v>BOURG Jocelyne</v>
          </cell>
          <cell r="B177" t="str">
            <v>45,rue des roses</v>
          </cell>
          <cell r="C177" t="str">
            <v>L</v>
          </cell>
          <cell r="D177" t="str">
            <v>2445</v>
          </cell>
          <cell r="E177" t="str">
            <v>LUXEMBOURG</v>
          </cell>
          <cell r="F177" t="str">
            <v>B</v>
          </cell>
        </row>
        <row r="178">
          <cell r="A178" t="str">
            <v>BOURKEL Nadine</v>
          </cell>
          <cell r="B178" t="str">
            <v>52,rue de la Forêt</v>
          </cell>
          <cell r="C178" t="str">
            <v>L</v>
          </cell>
          <cell r="D178" t="str">
            <v>7320</v>
          </cell>
          <cell r="E178" t="str">
            <v>STEINSEL</v>
          </cell>
          <cell r="F178" t="str">
            <v>B</v>
          </cell>
        </row>
        <row r="179">
          <cell r="A179" t="str">
            <v>BOUSSON Fernand</v>
          </cell>
          <cell r="B179" t="str">
            <v>6,cité Beaulieu</v>
          </cell>
          <cell r="C179" t="str">
            <v>L</v>
          </cell>
          <cell r="D179" t="str">
            <v>6195</v>
          </cell>
          <cell r="E179" t="str">
            <v>IMBRINGEN</v>
          </cell>
          <cell r="F179" t="str">
            <v>B</v>
          </cell>
        </row>
        <row r="180">
          <cell r="A180" t="str">
            <v>BOUSSON Richard</v>
          </cell>
          <cell r="B180" t="str">
            <v>31,rue de Laroche</v>
          </cell>
          <cell r="C180" t="str">
            <v>L</v>
          </cell>
          <cell r="D180" t="str">
            <v>1918</v>
          </cell>
          <cell r="E180" t="str">
            <v>Luxembourg</v>
          </cell>
          <cell r="F180" t="str">
            <v>B</v>
          </cell>
        </row>
        <row r="181">
          <cell r="A181" t="str">
            <v>BOUTAYEB Mohamed Amine</v>
          </cell>
          <cell r="B181" t="str">
            <v>95,rue de l egalite</v>
          </cell>
          <cell r="C181" t="str">
            <v>L</v>
          </cell>
          <cell r="D181" t="str">
            <v>1456</v>
          </cell>
          <cell r="E181" t="str">
            <v>LUXEMBOURG</v>
          </cell>
          <cell r="F181" t="str">
            <v>B</v>
          </cell>
        </row>
        <row r="182">
          <cell r="A182" t="str">
            <v>BOUZIDI Aomar</v>
          </cell>
          <cell r="B182" t="str">
            <v>15,route d'Arlon</v>
          </cell>
          <cell r="C182" t="str">
            <v>L</v>
          </cell>
          <cell r="D182" t="str">
            <v>8410</v>
          </cell>
          <cell r="E182" t="str">
            <v>STEINFORT</v>
          </cell>
          <cell r="F182" t="str">
            <v>B</v>
          </cell>
        </row>
        <row r="183">
          <cell r="A183" t="str">
            <v>BOZINOVA Stojanka</v>
          </cell>
          <cell r="B183" t="str">
            <v>22,rue de la Gare</v>
          </cell>
          <cell r="C183" t="str">
            <v>L</v>
          </cell>
          <cell r="D183" t="str">
            <v>3236</v>
          </cell>
          <cell r="E183" t="str">
            <v>BETTEMBOURG</v>
          </cell>
          <cell r="F183" t="str">
            <v>B</v>
          </cell>
        </row>
        <row r="184">
          <cell r="A184" t="str">
            <v>BRACHTENBACH Robert</v>
          </cell>
          <cell r="B184" t="str">
            <v>170,rue des Romains</v>
          </cell>
          <cell r="C184" t="str">
            <v>L</v>
          </cell>
          <cell r="D184" t="str">
            <v>8041</v>
          </cell>
          <cell r="E184" t="str">
            <v>STRASSEN</v>
          </cell>
          <cell r="F184" t="str">
            <v>B</v>
          </cell>
        </row>
        <row r="185">
          <cell r="A185" t="str">
            <v>BRANDAO ALVES PIMENTA Armindo</v>
          </cell>
          <cell r="B185" t="str">
            <v>21,rue Raspert</v>
          </cell>
          <cell r="C185" t="str">
            <v>L</v>
          </cell>
          <cell r="D185" t="str">
            <v>2214</v>
          </cell>
          <cell r="E185" t="str">
            <v>LUXEMBOURG</v>
          </cell>
          <cell r="F185" t="str">
            <v>B</v>
          </cell>
        </row>
        <row r="186">
          <cell r="A186" t="str">
            <v>BRANDENBOURGER Marianne</v>
          </cell>
          <cell r="B186" t="str">
            <v>4,rue des Pres</v>
          </cell>
          <cell r="C186" t="str">
            <v>L</v>
          </cell>
          <cell r="D186" t="str">
            <v>7432</v>
          </cell>
          <cell r="E186" t="str">
            <v>GOSSELDANGE</v>
          </cell>
          <cell r="F186" t="str">
            <v>B</v>
          </cell>
        </row>
        <row r="187">
          <cell r="A187" t="str">
            <v>BRANDENBURGER Marco François</v>
          </cell>
          <cell r="B187" t="str">
            <v>27,rue Michel Lentz</v>
          </cell>
          <cell r="C187" t="str">
            <v>L</v>
          </cell>
          <cell r="D187" t="str">
            <v>1928</v>
          </cell>
          <cell r="E187" t="str">
            <v>LUXEMBOURG</v>
          </cell>
          <cell r="F187" t="str">
            <v>B</v>
          </cell>
        </row>
        <row r="188">
          <cell r="A188" t="str">
            <v>BRANDT Christina</v>
          </cell>
          <cell r="B188" t="str">
            <v>19,rue Neuve</v>
          </cell>
          <cell r="C188" t="str">
            <v>L</v>
          </cell>
          <cell r="D188" t="str">
            <v>7239</v>
          </cell>
          <cell r="E188" t="str">
            <v>BERELDANGE</v>
          </cell>
          <cell r="F188" t="str">
            <v>B</v>
          </cell>
        </row>
        <row r="189">
          <cell r="A189" t="str">
            <v>BRAUN Claude</v>
          </cell>
          <cell r="B189" t="str">
            <v>413,rte de Thionville</v>
          </cell>
          <cell r="C189" t="str">
            <v>L</v>
          </cell>
          <cell r="D189" t="str">
            <v>5887</v>
          </cell>
          <cell r="E189" t="str">
            <v>HESPERANGE</v>
          </cell>
          <cell r="F189" t="str">
            <v>B</v>
          </cell>
        </row>
        <row r="190">
          <cell r="A190" t="str">
            <v>BRAUN Jean-Paul</v>
          </cell>
          <cell r="B190" t="str">
            <v>1,rue des Sports</v>
          </cell>
          <cell r="C190" t="str">
            <v>L</v>
          </cell>
          <cell r="D190" t="str">
            <v>7312</v>
          </cell>
          <cell r="E190" t="str">
            <v>MULLENDORF</v>
          </cell>
          <cell r="F190" t="str">
            <v>B</v>
          </cell>
        </row>
        <row r="191">
          <cell r="A191" t="str">
            <v>BRAUN Nancy</v>
          </cell>
          <cell r="B191" t="str">
            <v>24,rue Pierre Krier</v>
          </cell>
          <cell r="C191" t="str">
            <v>L</v>
          </cell>
          <cell r="D191" t="str">
            <v>7260</v>
          </cell>
          <cell r="E191" t="str">
            <v>BERELDANGE</v>
          </cell>
          <cell r="F191" t="str">
            <v>B</v>
          </cell>
        </row>
        <row r="192">
          <cell r="A192" t="str">
            <v>BREUIL Sebastien</v>
          </cell>
          <cell r="B192" t="str">
            <v>1,rue J.P. Koenig</v>
          </cell>
          <cell r="C192" t="str">
            <v>L</v>
          </cell>
          <cell r="D192" t="str">
            <v>1865</v>
          </cell>
          <cell r="E192" t="str">
            <v>LUXEMBOURG</v>
          </cell>
          <cell r="F192" t="str">
            <v>B</v>
          </cell>
        </row>
        <row r="193">
          <cell r="A193" t="str">
            <v>BRIMMER Myriam</v>
          </cell>
          <cell r="B193" t="str">
            <v>49,rue de la Foret Verte</v>
          </cell>
          <cell r="C193" t="str">
            <v>L</v>
          </cell>
          <cell r="D193" t="str">
            <v>7340</v>
          </cell>
          <cell r="E193" t="str">
            <v>HEISDORF</v>
          </cell>
          <cell r="F193" t="str">
            <v>B</v>
          </cell>
        </row>
        <row r="194">
          <cell r="A194" t="str">
            <v>BRITTEN Catherine</v>
          </cell>
          <cell r="B194" t="str">
            <v>2,rue J-F Kennedy</v>
          </cell>
          <cell r="C194" t="str">
            <v>L</v>
          </cell>
          <cell r="D194" t="str">
            <v>7371</v>
          </cell>
          <cell r="E194" t="str">
            <v>HELMDANGE</v>
          </cell>
          <cell r="F194" t="str">
            <v>B</v>
          </cell>
        </row>
        <row r="195">
          <cell r="A195" t="str">
            <v>BROGAN Robert</v>
          </cell>
          <cell r="B195" t="str">
            <v>4,rue Adolphe Weis</v>
          </cell>
          <cell r="C195" t="str">
            <v>L</v>
          </cell>
          <cell r="D195" t="str">
            <v>7260</v>
          </cell>
          <cell r="E195" t="str">
            <v>Bereldange</v>
          </cell>
          <cell r="F195" t="str">
            <v>B</v>
          </cell>
        </row>
        <row r="196">
          <cell r="A196" t="str">
            <v>BROSIUS Alice</v>
          </cell>
          <cell r="B196" t="str">
            <v>3,rue du bois</v>
          </cell>
          <cell r="C196" t="str">
            <v>L</v>
          </cell>
          <cell r="D196" t="str">
            <v>7354</v>
          </cell>
          <cell r="E196" t="str">
            <v>HELMDANGE</v>
          </cell>
          <cell r="F196" t="str">
            <v>B</v>
          </cell>
        </row>
        <row r="197">
          <cell r="A197" t="str">
            <v>BRUCE Jean</v>
          </cell>
          <cell r="B197" t="str">
            <v>42,rue Henri Lamormesnil</v>
          </cell>
          <cell r="C197" t="str">
            <v>L</v>
          </cell>
          <cell r="D197" t="str">
            <v>1915</v>
          </cell>
          <cell r="E197" t="str">
            <v>Luxembourg</v>
          </cell>
          <cell r="F197" t="str">
            <v>B</v>
          </cell>
        </row>
        <row r="198">
          <cell r="A198" t="str">
            <v>BRUCH Frederic</v>
          </cell>
          <cell r="B198" t="str">
            <v>9,rue Nicolas Gonner</v>
          </cell>
          <cell r="C198" t="str">
            <v>L</v>
          </cell>
          <cell r="D198" t="str">
            <v>1639</v>
          </cell>
          <cell r="E198" t="str">
            <v>LUXEMBOURG</v>
          </cell>
          <cell r="F198" t="str">
            <v>B</v>
          </cell>
        </row>
        <row r="199">
          <cell r="A199" t="str">
            <v>BRUCH Monika</v>
          </cell>
          <cell r="B199" t="str">
            <v>36,rue de la Montagne</v>
          </cell>
          <cell r="C199" t="str">
            <v>L</v>
          </cell>
          <cell r="D199" t="str">
            <v>7238</v>
          </cell>
          <cell r="E199" t="str">
            <v>WALFERDANGE</v>
          </cell>
          <cell r="F199" t="str">
            <v>B</v>
          </cell>
        </row>
        <row r="200">
          <cell r="A200" t="str">
            <v>BUCHLER Felix</v>
          </cell>
          <cell r="B200" t="str">
            <v>16,rue des Etangs</v>
          </cell>
          <cell r="C200" t="str">
            <v>L</v>
          </cell>
          <cell r="D200" t="str">
            <v>7303</v>
          </cell>
          <cell r="E200" t="str">
            <v>STEINSEL</v>
          </cell>
          <cell r="F200" t="str">
            <v>B</v>
          </cell>
        </row>
        <row r="201">
          <cell r="A201" t="str">
            <v>BUCK Chantal</v>
          </cell>
          <cell r="B201" t="str">
            <v>23,rue de la Montagne</v>
          </cell>
          <cell r="C201" t="str">
            <v>L</v>
          </cell>
          <cell r="D201" t="str">
            <v>7238</v>
          </cell>
          <cell r="E201" t="str">
            <v>WALFERDANGE</v>
          </cell>
          <cell r="F201" t="str">
            <v>B</v>
          </cell>
        </row>
        <row r="202">
          <cell r="A202" t="str">
            <v>BUDAI Joseph</v>
          </cell>
          <cell r="B202" t="str">
            <v>13,Montee Haute</v>
          </cell>
          <cell r="C202" t="str">
            <v>L</v>
          </cell>
          <cell r="D202" t="str">
            <v>7323</v>
          </cell>
          <cell r="E202" t="str">
            <v>STEINSEL</v>
          </cell>
          <cell r="F202" t="str">
            <v>B</v>
          </cell>
        </row>
        <row r="203">
          <cell r="A203" t="str">
            <v>BUENO Noemi</v>
          </cell>
          <cell r="B203" t="str">
            <v>5,rue du Soleil</v>
          </cell>
          <cell r="C203" t="str">
            <v>L</v>
          </cell>
          <cell r="D203" t="str">
            <v>7250</v>
          </cell>
          <cell r="E203" t="str">
            <v>HELMSANGE</v>
          </cell>
          <cell r="F203" t="str">
            <v>B</v>
          </cell>
        </row>
        <row r="204">
          <cell r="A204" t="str">
            <v>BURGGRAFF Liliane</v>
          </cell>
          <cell r="B204" t="str">
            <v>2,rue GRD.-D.Charlotte</v>
          </cell>
          <cell r="C204" t="str">
            <v>L</v>
          </cell>
          <cell r="D204" t="str">
            <v>7209</v>
          </cell>
          <cell r="E204" t="str">
            <v>WALFERDANGE</v>
          </cell>
          <cell r="F204" t="str">
            <v>B</v>
          </cell>
        </row>
        <row r="205">
          <cell r="A205" t="str">
            <v>BUSANA Nicole</v>
          </cell>
          <cell r="B205" t="str">
            <v>16,rue Rischard Wagner</v>
          </cell>
          <cell r="C205" t="str">
            <v>L</v>
          </cell>
          <cell r="D205" t="str">
            <v>2711</v>
          </cell>
          <cell r="E205" t="str">
            <v>LUXEMBOURG</v>
          </cell>
          <cell r="F205" t="str">
            <v>B</v>
          </cell>
        </row>
        <row r="206">
          <cell r="A206" t="str">
            <v>BUSCA-BECKER Gaby</v>
          </cell>
          <cell r="B206" t="str">
            <v>11A,rue Dippach</v>
          </cell>
          <cell r="C206" t="str">
            <v>L</v>
          </cell>
          <cell r="D206" t="str">
            <v>4975</v>
          </cell>
          <cell r="E206" t="str">
            <v>BETTANGE-SUR-MESS</v>
          </cell>
          <cell r="F206" t="str">
            <v>B</v>
          </cell>
        </row>
        <row r="207">
          <cell r="A207" t="str">
            <v>C.A.D. SARL.</v>
          </cell>
          <cell r="B207" t="str">
            <v>10A,Elterstrachen</v>
          </cell>
          <cell r="C207" t="str">
            <v>L</v>
          </cell>
          <cell r="D207" t="str">
            <v>7260</v>
          </cell>
          <cell r="E207" t="str">
            <v>BERELDANGE</v>
          </cell>
          <cell r="F207" t="str">
            <v>B</v>
          </cell>
        </row>
        <row r="208">
          <cell r="A208" t="str">
            <v>CAFE CLUB SKYLINE</v>
          </cell>
          <cell r="B208" t="str">
            <v>1,Place Clairfontaine</v>
          </cell>
          <cell r="C208" t="str">
            <v>L</v>
          </cell>
          <cell r="D208" t="str">
            <v>1449</v>
          </cell>
          <cell r="E208" t="str">
            <v>LUXEMBOURG</v>
          </cell>
          <cell r="F208" t="str">
            <v>B</v>
          </cell>
        </row>
        <row r="209">
          <cell r="A209" t="str">
            <v>CAFFETI S.A.</v>
          </cell>
          <cell r="B209" t="str">
            <v>6,rue de l eglise</v>
          </cell>
          <cell r="C209" t="str">
            <v>L</v>
          </cell>
          <cell r="D209" t="str">
            <v>4994</v>
          </cell>
          <cell r="E209" t="str">
            <v>SCHOUWEILER</v>
          </cell>
          <cell r="F209" t="str">
            <v>B</v>
          </cell>
        </row>
        <row r="210">
          <cell r="A210" t="str">
            <v>CALDAS DE MATOS Sara</v>
          </cell>
          <cell r="B210" t="str">
            <v>62,rue de Bourgogne</v>
          </cell>
          <cell r="C210" t="str">
            <v>L</v>
          </cell>
          <cell r="D210" t="str">
            <v>1272</v>
          </cell>
          <cell r="E210" t="str">
            <v>LUXEMBOURG</v>
          </cell>
          <cell r="F210" t="str">
            <v>B</v>
          </cell>
        </row>
        <row r="211">
          <cell r="A211" t="str">
            <v>CALISTI Daniel</v>
          </cell>
          <cell r="B211" t="str">
            <v>47,rue Ermesinde</v>
          </cell>
          <cell r="C211" t="str">
            <v>L</v>
          </cell>
          <cell r="D211" t="str">
            <v>4992</v>
          </cell>
          <cell r="E211" t="str">
            <v>SANEM</v>
          </cell>
          <cell r="F211" t="str">
            <v>B</v>
          </cell>
        </row>
        <row r="212">
          <cell r="A212" t="str">
            <v>CALISTI Roberto</v>
          </cell>
          <cell r="B212" t="str">
            <v>56,avenue de la Liberte</v>
          </cell>
          <cell r="C212" t="str">
            <v>L</v>
          </cell>
          <cell r="D212" t="str">
            <v>4601</v>
          </cell>
          <cell r="E212" t="str">
            <v>DIFFERDANGE</v>
          </cell>
          <cell r="F212" t="str">
            <v>B</v>
          </cell>
        </row>
        <row r="213">
          <cell r="A213" t="str">
            <v>CALTEUX Nicolas</v>
          </cell>
          <cell r="B213" t="str">
            <v>14,in der acht</v>
          </cell>
          <cell r="C213" t="str">
            <v>L</v>
          </cell>
          <cell r="D213" t="str">
            <v>7302</v>
          </cell>
          <cell r="E213" t="str">
            <v>STEINSEL</v>
          </cell>
          <cell r="F213" t="str">
            <v>B</v>
          </cell>
        </row>
        <row r="214">
          <cell r="A214" t="str">
            <v>CALVO MUNOZ Aristides</v>
          </cell>
          <cell r="B214" t="str">
            <v>8,rue Kasselt</v>
          </cell>
          <cell r="C214" t="str">
            <v>L</v>
          </cell>
          <cell r="D214" t="str">
            <v>7452</v>
          </cell>
          <cell r="E214" t="str">
            <v>LINTGEN</v>
          </cell>
          <cell r="F214" t="str">
            <v>B</v>
          </cell>
        </row>
        <row r="215">
          <cell r="A215" t="str">
            <v>CAMMERAAT Cornelis</v>
          </cell>
          <cell r="B215" t="str">
            <v>51,rue du Soleil</v>
          </cell>
          <cell r="C215" t="str">
            <v>L</v>
          </cell>
          <cell r="D215" t="str">
            <v>7250</v>
          </cell>
          <cell r="E215" t="str">
            <v>HELMSANGE</v>
          </cell>
          <cell r="F215" t="str">
            <v>B</v>
          </cell>
        </row>
        <row r="216">
          <cell r="A216" t="str">
            <v>CAMPILL Jean-Pierre</v>
          </cell>
          <cell r="B216" t="str">
            <v>5,rue de l'Egalite</v>
          </cell>
          <cell r="C216" t="str">
            <v>L</v>
          </cell>
          <cell r="D216" t="str">
            <v>8319</v>
          </cell>
          <cell r="E216" t="str">
            <v>OLM</v>
          </cell>
          <cell r="F216" t="str">
            <v>B</v>
          </cell>
        </row>
        <row r="217">
          <cell r="A217" t="str">
            <v>CANALE Renato</v>
          </cell>
          <cell r="B217" t="str">
            <v>57,rue de Luxembourg</v>
          </cell>
          <cell r="C217" t="str">
            <v>L</v>
          </cell>
          <cell r="D217" t="str">
            <v>8140</v>
          </cell>
          <cell r="E217" t="str">
            <v>BRIDEL</v>
          </cell>
          <cell r="F217" t="str">
            <v>B</v>
          </cell>
        </row>
        <row r="218">
          <cell r="A218" t="str">
            <v>CARDOSO ADERITO Jose</v>
          </cell>
          <cell r="B218" t="str">
            <v>18,rue Jean Wolter</v>
          </cell>
          <cell r="C218" t="str">
            <v>L</v>
          </cell>
          <cell r="D218" t="str">
            <v>4353</v>
          </cell>
          <cell r="E218" t="str">
            <v>ESCH</v>
          </cell>
          <cell r="F218" t="str">
            <v>B</v>
          </cell>
        </row>
        <row r="219">
          <cell r="A219" t="str">
            <v>CARDOSO CORDEIRO Elvira</v>
          </cell>
          <cell r="B219" t="str">
            <v>14,rue Belle-Vue</v>
          </cell>
          <cell r="C219" t="str">
            <v>L</v>
          </cell>
          <cell r="D219" t="str">
            <v>7214</v>
          </cell>
          <cell r="E219" t="str">
            <v>BERELDANGE</v>
          </cell>
          <cell r="F219" t="str">
            <v>B</v>
          </cell>
        </row>
        <row r="220">
          <cell r="A220" t="str">
            <v>CARDOSO GONCALVES Luis</v>
          </cell>
          <cell r="B220" t="str">
            <v>13,Schleiwengaas</v>
          </cell>
          <cell r="C220" t="str">
            <v>L</v>
          </cell>
          <cell r="D220" t="str">
            <v>5698</v>
          </cell>
          <cell r="E220" t="str">
            <v>WELSRANGE</v>
          </cell>
          <cell r="F220" t="str">
            <v>B</v>
          </cell>
        </row>
        <row r="221">
          <cell r="A221" t="str">
            <v>CARISTO Alexandra</v>
          </cell>
          <cell r="B221" t="str">
            <v>4,Rue de Boers</v>
          </cell>
          <cell r="C221" t="str">
            <v>L</v>
          </cell>
          <cell r="D221" t="str">
            <v>4035</v>
          </cell>
          <cell r="E221" t="str">
            <v>Esch/Alzette</v>
          </cell>
          <cell r="F221" t="str">
            <v>B</v>
          </cell>
        </row>
        <row r="222">
          <cell r="A222" t="str">
            <v>CARIUS Kurt</v>
          </cell>
          <cell r="B222" t="str">
            <v>35,rue des Templiers</v>
          </cell>
          <cell r="C222" t="str">
            <v>L</v>
          </cell>
          <cell r="D222" t="str">
            <v>7343</v>
          </cell>
          <cell r="E222" t="str">
            <v>STEINSEL</v>
          </cell>
          <cell r="F222" t="str">
            <v>B</v>
          </cell>
        </row>
        <row r="223">
          <cell r="A223" t="str">
            <v>CARLSSON AUBRY Christine</v>
          </cell>
          <cell r="B223" t="str">
            <v>3a,Opderhaagels</v>
          </cell>
          <cell r="C223" t="str">
            <v>L</v>
          </cell>
          <cell r="D223" t="str">
            <v>5322</v>
          </cell>
          <cell r="E223" t="str">
            <v>CONTERN</v>
          </cell>
          <cell r="F223" t="str">
            <v>B</v>
          </cell>
        </row>
        <row r="224">
          <cell r="A224" t="str">
            <v>CARMENTRAN Steve</v>
          </cell>
          <cell r="B224" t="str">
            <v>15, rue du Nord</v>
          </cell>
          <cell r="C224" t="str">
            <v>L</v>
          </cell>
          <cell r="D224" t="str">
            <v>4260</v>
          </cell>
          <cell r="E224" t="str">
            <v>ESCH/ALZETTE</v>
          </cell>
          <cell r="F224" t="str">
            <v>B</v>
          </cell>
        </row>
        <row r="225">
          <cell r="A225" t="str">
            <v>CARMES Alex</v>
          </cell>
          <cell r="B225" t="str">
            <v>14,rue de Limana</v>
          </cell>
          <cell r="C225" t="str">
            <v>L</v>
          </cell>
          <cell r="D225" t="str">
            <v>7235</v>
          </cell>
          <cell r="E225" t="str">
            <v>BERELDANGE</v>
          </cell>
          <cell r="F225" t="str">
            <v>B</v>
          </cell>
        </row>
        <row r="226">
          <cell r="A226" t="str">
            <v>CARRACO MENDES Jose Augusto</v>
          </cell>
          <cell r="B226" t="str">
            <v>6,rue François Dostert</v>
          </cell>
          <cell r="C226" t="str">
            <v>L</v>
          </cell>
          <cell r="D226" t="str">
            <v>7397</v>
          </cell>
          <cell r="E226" t="str">
            <v>HUNSDORF</v>
          </cell>
          <cell r="F226" t="str">
            <v>B</v>
          </cell>
        </row>
        <row r="227">
          <cell r="A227" t="str">
            <v>CARRAZEDO CONCALVES Sandra</v>
          </cell>
          <cell r="B227" t="str">
            <v>17,rue Amelie</v>
          </cell>
          <cell r="C227" t="str">
            <v>L</v>
          </cell>
          <cell r="D227" t="str">
            <v>3214</v>
          </cell>
          <cell r="E227" t="str">
            <v>BETTEMBOURG</v>
          </cell>
          <cell r="F227" t="str">
            <v>B</v>
          </cell>
        </row>
        <row r="228">
          <cell r="A228" t="str">
            <v>CARREIRA Lionel</v>
          </cell>
          <cell r="B228" t="str">
            <v>422,rte de Thionville</v>
          </cell>
          <cell r="C228" t="str">
            <v>L</v>
          </cell>
          <cell r="D228" t="str">
            <v>5884</v>
          </cell>
          <cell r="E228" t="str">
            <v>Hesperange</v>
          </cell>
          <cell r="F228" t="str">
            <v>B</v>
          </cell>
        </row>
        <row r="229">
          <cell r="A229" t="str">
            <v>CARREIRA Luis Antonio</v>
          </cell>
          <cell r="B229" t="str">
            <v>422, route de Thionville</v>
          </cell>
          <cell r="C229" t="str">
            <v>L</v>
          </cell>
          <cell r="D229" t="str">
            <v>5884</v>
          </cell>
          <cell r="E229" t="str">
            <v>HESPERANGE</v>
          </cell>
          <cell r="F229" t="str">
            <v>B</v>
          </cell>
        </row>
        <row r="230">
          <cell r="A230" t="str">
            <v>CARVALHO ANTUNES Jose</v>
          </cell>
          <cell r="B230" t="str">
            <v>70,rte de Luxembourg</v>
          </cell>
          <cell r="C230" t="str">
            <v>L</v>
          </cell>
          <cell r="D230" t="str">
            <v>7240</v>
          </cell>
          <cell r="E230" t="str">
            <v>BERELDANGE</v>
          </cell>
          <cell r="F230" t="str">
            <v>B</v>
          </cell>
        </row>
        <row r="231">
          <cell r="A231" t="str">
            <v>CARVALHO FREITAS Manuel</v>
          </cell>
          <cell r="B231" t="str">
            <v>25,rue St.Laurent</v>
          </cell>
          <cell r="C231" t="str">
            <v>L</v>
          </cell>
          <cell r="D231" t="str">
            <v>7370</v>
          </cell>
          <cell r="E231" t="str">
            <v>LORENTZWEILER</v>
          </cell>
          <cell r="F231" t="str">
            <v>B</v>
          </cell>
        </row>
        <row r="232">
          <cell r="A232" t="str">
            <v>CASA Claude</v>
          </cell>
          <cell r="B232" t="str">
            <v>58,rue de Bourgogne</v>
          </cell>
          <cell r="C232" t="str">
            <v>L</v>
          </cell>
          <cell r="D232" t="str">
            <v>1272</v>
          </cell>
          <cell r="E232" t="str">
            <v>LUXEMBOURG</v>
          </cell>
          <cell r="F232" t="str">
            <v>B</v>
          </cell>
        </row>
        <row r="233">
          <cell r="A233" t="str">
            <v>CATTARINUSSI Paolo</v>
          </cell>
          <cell r="B233" t="str">
            <v>104,rue de l'Horizon</v>
          </cell>
          <cell r="C233" t="str">
            <v>L</v>
          </cell>
          <cell r="D233" t="str">
            <v>5960</v>
          </cell>
          <cell r="E233" t="str">
            <v>ITZIG</v>
          </cell>
          <cell r="F233" t="str">
            <v>B</v>
          </cell>
        </row>
        <row r="234">
          <cell r="A234" t="str">
            <v>CAULDWELL Claire</v>
          </cell>
          <cell r="B234" t="str">
            <v>2,rue des Champs</v>
          </cell>
          <cell r="C234" t="str">
            <v>L</v>
          </cell>
          <cell r="D234" t="str">
            <v>7312</v>
          </cell>
          <cell r="E234" t="str">
            <v>MULLENDORF</v>
          </cell>
          <cell r="F234" t="str">
            <v>B</v>
          </cell>
        </row>
        <row r="235">
          <cell r="A235" t="str">
            <v>CAVALEIRO PINTO Luis Miguel</v>
          </cell>
          <cell r="B235" t="str">
            <v>172,rue Beggen</v>
          </cell>
          <cell r="C235" t="str">
            <v>L</v>
          </cell>
          <cell r="D235" t="str">
            <v>1220</v>
          </cell>
          <cell r="E235" t="str">
            <v>LUXEMBOURG</v>
          </cell>
          <cell r="F235" t="str">
            <v>B</v>
          </cell>
        </row>
        <row r="236">
          <cell r="A236" t="str">
            <v>CERQUEIRA DA SILVA Maria</v>
          </cell>
          <cell r="B236" t="str">
            <v>51,rue Adolphe Fischer</v>
          </cell>
          <cell r="C236" t="str">
            <v>L</v>
          </cell>
          <cell r="D236" t="str">
            <v>1520</v>
          </cell>
          <cell r="E236" t="str">
            <v>LUXEMBOURG</v>
          </cell>
          <cell r="F236" t="str">
            <v>B</v>
          </cell>
        </row>
        <row r="237">
          <cell r="A237" t="str">
            <v>CHALLE Genevieve</v>
          </cell>
          <cell r="B237" t="str">
            <v>69,rue Nicolas Welter</v>
          </cell>
          <cell r="C237" t="str">
            <v>L</v>
          </cell>
          <cell r="D237" t="str">
            <v>7570</v>
          </cell>
          <cell r="E237" t="str">
            <v>MERSCH</v>
          </cell>
          <cell r="F237" t="str">
            <v>B</v>
          </cell>
        </row>
        <row r="238">
          <cell r="A238" t="str">
            <v>CHAPMAN Eric</v>
          </cell>
          <cell r="B238" t="str">
            <v>5,rue des templiers</v>
          </cell>
          <cell r="C238" t="str">
            <v>L</v>
          </cell>
          <cell r="D238" t="str">
            <v>7343</v>
          </cell>
          <cell r="E238" t="str">
            <v>STEINSEL</v>
          </cell>
          <cell r="F238" t="str">
            <v>B</v>
          </cell>
        </row>
        <row r="239">
          <cell r="A239" t="str">
            <v>CHARITOS Militadis</v>
          </cell>
          <cell r="B239" t="str">
            <v>2,rue Fritz Bintner</v>
          </cell>
          <cell r="C239" t="str">
            <v>L</v>
          </cell>
          <cell r="D239" t="str">
            <v>7352</v>
          </cell>
          <cell r="E239" t="str">
            <v>HELMDANGE</v>
          </cell>
          <cell r="F239" t="str">
            <v>B</v>
          </cell>
        </row>
        <row r="240">
          <cell r="A240" t="str">
            <v>CHIARION Casoni Giorgio</v>
          </cell>
          <cell r="B240" t="str">
            <v>25,Bd. de Verdun</v>
          </cell>
          <cell r="C240" t="str">
            <v>L</v>
          </cell>
          <cell r="D240" t="str">
            <v>2670</v>
          </cell>
          <cell r="E240" t="str">
            <v>LUXEMBOURG</v>
          </cell>
          <cell r="F240" t="str">
            <v>B</v>
          </cell>
        </row>
        <row r="241">
          <cell r="A241" t="str">
            <v>CHINOCK Sean</v>
          </cell>
          <cell r="B241" t="str">
            <v>8,Mielstrachen</v>
          </cell>
          <cell r="C241" t="str">
            <v>L</v>
          </cell>
          <cell r="D241" t="str">
            <v>6942</v>
          </cell>
          <cell r="E241" t="str">
            <v>NIEDERHANVEN</v>
          </cell>
          <cell r="F241" t="str">
            <v>B</v>
          </cell>
        </row>
        <row r="242">
          <cell r="A242" t="str">
            <v>CHIOCCOLINI Rita</v>
          </cell>
          <cell r="B242" t="str">
            <v>32,Cite Roger Schmitz</v>
          </cell>
          <cell r="C242" t="str">
            <v>L</v>
          </cell>
          <cell r="D242" t="str">
            <v>7381</v>
          </cell>
          <cell r="E242" t="str">
            <v>BOFFERDANGE</v>
          </cell>
          <cell r="F242" t="str">
            <v>B</v>
          </cell>
        </row>
        <row r="243">
          <cell r="A243" t="str">
            <v>CHIUCCHIRI Natasha</v>
          </cell>
          <cell r="B243" t="str">
            <v>12,rue des Roses</v>
          </cell>
          <cell r="C243" t="str">
            <v>L</v>
          </cell>
          <cell r="D243" t="str">
            <v>7249</v>
          </cell>
          <cell r="E243" t="str">
            <v>BERELDANGE</v>
          </cell>
          <cell r="F243" t="str">
            <v>B</v>
          </cell>
        </row>
        <row r="244">
          <cell r="A244" t="str">
            <v>CHRIST Georg Daniel</v>
          </cell>
          <cell r="B244" t="str">
            <v>1,rue Henri Heymanns</v>
          </cell>
          <cell r="C244" t="str">
            <v>L</v>
          </cell>
          <cell r="D244" t="str">
            <v>1733</v>
          </cell>
          <cell r="E244" t="str">
            <v>LUXEMBOURG</v>
          </cell>
          <cell r="F244" t="str">
            <v>B</v>
          </cell>
        </row>
        <row r="245">
          <cell r="A245" t="str">
            <v>CHRISTENSEN Clare Elisabeth</v>
          </cell>
          <cell r="B245" t="str">
            <v>1a,rue du chemin de fer</v>
          </cell>
          <cell r="C245" t="str">
            <v>L</v>
          </cell>
          <cell r="D245" t="str">
            <v>7318</v>
          </cell>
          <cell r="E245" t="str">
            <v>HEISDORF</v>
          </cell>
          <cell r="F245" t="str">
            <v>B</v>
          </cell>
        </row>
        <row r="246">
          <cell r="A246" t="str">
            <v>CHRISTOPOULOU-SOCHOU Anna</v>
          </cell>
          <cell r="B246" t="str">
            <v>249,rte de Luxembourg</v>
          </cell>
          <cell r="C246" t="str">
            <v>L</v>
          </cell>
          <cell r="D246" t="str">
            <v>7374</v>
          </cell>
          <cell r="E246" t="str">
            <v>BOFFERDANGE</v>
          </cell>
          <cell r="F246" t="str">
            <v>B</v>
          </cell>
        </row>
        <row r="247">
          <cell r="A247" t="str">
            <v>CICCI Cesare</v>
          </cell>
          <cell r="B247" t="str">
            <v>102,rue de l'eglise</v>
          </cell>
          <cell r="C247" t="str">
            <v>L</v>
          </cell>
          <cell r="D247" t="str">
            <v>7224</v>
          </cell>
          <cell r="E247" t="str">
            <v>WALFERDANGE</v>
          </cell>
          <cell r="F247" t="str">
            <v>B</v>
          </cell>
        </row>
        <row r="248">
          <cell r="A248" t="str">
            <v>CIOCLOV Daniel</v>
          </cell>
          <cell r="B248" t="str">
            <v>82,route de Beggen</v>
          </cell>
          <cell r="C248" t="str">
            <v>L</v>
          </cell>
          <cell r="D248" t="str">
            <v>1220</v>
          </cell>
          <cell r="E248" t="str">
            <v>LUXEMBOURG</v>
          </cell>
          <cell r="F248" t="str">
            <v>B</v>
          </cell>
        </row>
        <row r="249">
          <cell r="A249" t="str">
            <v>CIPA BOFFERDANGE</v>
          </cell>
          <cell r="B249" t="str">
            <v>154,rte de Luxembourg</v>
          </cell>
          <cell r="C249" t="str">
            <v>L</v>
          </cell>
          <cell r="D249" t="str">
            <v>7374</v>
          </cell>
          <cell r="E249" t="str">
            <v>BOFFERDANGE</v>
          </cell>
          <cell r="F249" t="str">
            <v>B</v>
          </cell>
        </row>
        <row r="250">
          <cell r="A250" t="str">
            <v>CIPRIANO JESUS Carlos</v>
          </cell>
          <cell r="B250" t="str">
            <v>22,rue Principale</v>
          </cell>
          <cell r="C250" t="str">
            <v>L</v>
          </cell>
          <cell r="D250" t="str">
            <v>8560</v>
          </cell>
          <cell r="E250" t="str">
            <v>ROODT</v>
          </cell>
          <cell r="F250" t="str">
            <v>B</v>
          </cell>
        </row>
        <row r="251">
          <cell r="A251" t="str">
            <v>CIRKIN Samir</v>
          </cell>
          <cell r="B251" t="str">
            <v>7,Comte Thierry</v>
          </cell>
          <cell r="C251" t="str">
            <v>L</v>
          </cell>
          <cell r="D251" t="str">
            <v>7566</v>
          </cell>
          <cell r="E251" t="str">
            <v>MERSCH</v>
          </cell>
          <cell r="F251" t="str">
            <v>B</v>
          </cell>
        </row>
        <row r="252">
          <cell r="A252" t="str">
            <v>CITY EXPRESS Sàrl</v>
          </cell>
          <cell r="B252" t="str">
            <v>46,rue des Trevires</v>
          </cell>
          <cell r="C252" t="str">
            <v>L</v>
          </cell>
          <cell r="D252" t="str">
            <v>2628</v>
          </cell>
          <cell r="E252" t="str">
            <v>LUXEMBOURG</v>
          </cell>
          <cell r="F252" t="str">
            <v>B</v>
          </cell>
        </row>
        <row r="253">
          <cell r="A253" t="str">
            <v>CITY-ELECTRIC Sàrl</v>
          </cell>
          <cell r="B253" t="str">
            <v>71,rue de Merl</v>
          </cell>
          <cell r="C253" t="str">
            <v>L</v>
          </cell>
          <cell r="D253" t="str">
            <v>2146</v>
          </cell>
          <cell r="E253" t="str">
            <v>LUXEMBOURG</v>
          </cell>
          <cell r="F253" t="str">
            <v>B</v>
          </cell>
        </row>
        <row r="254">
          <cell r="A254" t="str">
            <v>CLARKE Kim Elizabeth</v>
          </cell>
          <cell r="B254" t="str">
            <v>111,rue des Maraichers</v>
          </cell>
          <cell r="C254" t="str">
            <v>L</v>
          </cell>
          <cell r="D254" t="str">
            <v>2124</v>
          </cell>
          <cell r="E254" t="str">
            <v>Luxembourg</v>
          </cell>
          <cell r="F254" t="str">
            <v>B</v>
          </cell>
        </row>
        <row r="255">
          <cell r="A255" t="str">
            <v>CLAUS Joelle Marie</v>
          </cell>
          <cell r="B255" t="str">
            <v>39,Am Stellpad</v>
          </cell>
          <cell r="C255" t="str">
            <v>L</v>
          </cell>
          <cell r="D255" t="str">
            <v>9674</v>
          </cell>
          <cell r="E255" t="str">
            <v>NOCHER</v>
          </cell>
          <cell r="F255" t="str">
            <v>B</v>
          </cell>
        </row>
        <row r="256">
          <cell r="A256" t="str">
            <v>CLEARSTREAM SERVICES S.A.</v>
          </cell>
          <cell r="B256" t="str">
            <v>5,Hoehenhof</v>
          </cell>
          <cell r="C256" t="str">
            <v>L</v>
          </cell>
          <cell r="D256" t="str">
            <v>2963</v>
          </cell>
          <cell r="E256" t="str">
            <v>SENNINGERBERG</v>
          </cell>
          <cell r="F256" t="str">
            <v>B</v>
          </cell>
        </row>
        <row r="257">
          <cell r="A257" t="str">
            <v>CLEES Lisa</v>
          </cell>
          <cell r="B257" t="str">
            <v>55,rue des pres</v>
          </cell>
          <cell r="C257" t="str">
            <v>L</v>
          </cell>
          <cell r="D257" t="str">
            <v>3671</v>
          </cell>
          <cell r="E257" t="str">
            <v>KAYL</v>
          </cell>
          <cell r="F257" t="str">
            <v>B</v>
          </cell>
        </row>
        <row r="258">
          <cell r="A258" t="str">
            <v>CLEES-GEYWITZ Anne</v>
          </cell>
          <cell r="B258" t="str">
            <v>12,rue de Schifflange</v>
          </cell>
          <cell r="C258" t="str">
            <v>L</v>
          </cell>
          <cell r="D258" t="str">
            <v>3676</v>
          </cell>
          <cell r="E258" t="str">
            <v>KAYL</v>
          </cell>
          <cell r="F258" t="str">
            <v>B</v>
          </cell>
        </row>
        <row r="259">
          <cell r="A259" t="str">
            <v>CLEMENT Jean-Louis</v>
          </cell>
          <cell r="B259" t="str">
            <v>51,am Letschert</v>
          </cell>
          <cell r="C259" t="str">
            <v>L</v>
          </cell>
          <cell r="D259" t="str">
            <v>8711</v>
          </cell>
          <cell r="E259" t="str">
            <v>BOEVANGE-SUR-ATTERT</v>
          </cell>
          <cell r="F259" t="str">
            <v>B</v>
          </cell>
        </row>
        <row r="260">
          <cell r="A260" t="str">
            <v>CLEMENT Joe</v>
          </cell>
          <cell r="B260" t="str">
            <v>45,rue Mohrfels</v>
          </cell>
          <cell r="C260" t="str">
            <v>L</v>
          </cell>
          <cell r="D260" t="str">
            <v>2158</v>
          </cell>
          <cell r="E260" t="str">
            <v>LUXEMBOURG</v>
          </cell>
          <cell r="F260" t="str">
            <v>B</v>
          </cell>
        </row>
        <row r="261">
          <cell r="A261" t="str">
            <v>CLEMENT Nadine</v>
          </cell>
          <cell r="B261" t="str">
            <v>3a,rue de Roedgen</v>
          </cell>
          <cell r="C261" t="str">
            <v>L</v>
          </cell>
          <cell r="D261" t="str">
            <v>3961</v>
          </cell>
          <cell r="E261" t="str">
            <v>Ehlange-sur-Mess</v>
          </cell>
          <cell r="F261" t="str">
            <v>B</v>
          </cell>
        </row>
        <row r="262">
          <cell r="A262" t="str">
            <v>CLESEN Marguerite</v>
          </cell>
          <cell r="B262" t="str">
            <v>18,rte de Luxembourg</v>
          </cell>
          <cell r="C262" t="str">
            <v>L</v>
          </cell>
          <cell r="D262" t="str">
            <v>7240</v>
          </cell>
          <cell r="E262" t="str">
            <v>BERELDANGE</v>
          </cell>
          <cell r="F262" t="str">
            <v>B</v>
          </cell>
        </row>
        <row r="263">
          <cell r="A263" t="str">
            <v>CLT-UFA</v>
          </cell>
          <cell r="B263" t="str">
            <v>45,bd Pierre Frieden</v>
          </cell>
          <cell r="C263" t="str">
            <v>L</v>
          </cell>
          <cell r="D263" t="str">
            <v>1543</v>
          </cell>
          <cell r="E263" t="str">
            <v>LUXEMBOURG</v>
          </cell>
          <cell r="F263" t="str">
            <v>B</v>
          </cell>
        </row>
        <row r="264">
          <cell r="A264" t="str">
            <v>COELHO MOREIRA Maria Eugenia</v>
          </cell>
          <cell r="B264" t="str">
            <v>3,rue du chemin de fer</v>
          </cell>
          <cell r="C264" t="str">
            <v>L</v>
          </cell>
          <cell r="D264" t="str">
            <v>7318</v>
          </cell>
          <cell r="E264" t="str">
            <v>HEISDORF</v>
          </cell>
          <cell r="F264" t="str">
            <v>B</v>
          </cell>
        </row>
        <row r="265">
          <cell r="A265" t="str">
            <v>COELHO-NEVES Alexandra</v>
          </cell>
          <cell r="B265" t="str">
            <v>24,rue Prince Henri</v>
          </cell>
          <cell r="C265" t="str">
            <v>L</v>
          </cell>
          <cell r="D265" t="str">
            <v>7230</v>
          </cell>
          <cell r="E265" t="str">
            <v>HELMSANGE</v>
          </cell>
          <cell r="F265" t="str">
            <v>B</v>
          </cell>
        </row>
        <row r="266">
          <cell r="A266" t="str">
            <v>COLEMAN Cleaver</v>
          </cell>
          <cell r="B266" t="str">
            <v>20,rue Jean Chalop</v>
          </cell>
          <cell r="C266" t="str">
            <v>L</v>
          </cell>
          <cell r="D266" t="str">
            <v>1324</v>
          </cell>
          <cell r="E266" t="str">
            <v>LUXEMBOURG</v>
          </cell>
          <cell r="F266" t="str">
            <v>B</v>
          </cell>
        </row>
        <row r="267">
          <cell r="A267" t="str">
            <v>COLLARD Marie-Sophie</v>
          </cell>
          <cell r="B267" t="str">
            <v>15,rue de Bourgogne</v>
          </cell>
          <cell r="C267" t="str">
            <v>L</v>
          </cell>
          <cell r="D267" t="str">
            <v>1272</v>
          </cell>
          <cell r="E267" t="str">
            <v>LUXEMBOURG</v>
          </cell>
          <cell r="F267" t="str">
            <v>B</v>
          </cell>
        </row>
        <row r="268">
          <cell r="A268" t="str">
            <v>COLLING Malou</v>
          </cell>
          <cell r="B268" t="str">
            <v>14,rue de la chapelle</v>
          </cell>
          <cell r="C268" t="str">
            <v>L</v>
          </cell>
          <cell r="D268" t="str">
            <v>7522</v>
          </cell>
          <cell r="E268" t="str">
            <v>MERSCH</v>
          </cell>
          <cell r="F268" t="str">
            <v>B</v>
          </cell>
        </row>
        <row r="269">
          <cell r="A269" t="str">
            <v>COMPARETTO Andrea</v>
          </cell>
          <cell r="B269" t="str">
            <v>7,rue du Cimetiere</v>
          </cell>
          <cell r="C269" t="str">
            <v>L</v>
          </cell>
          <cell r="D269" t="str">
            <v>7396</v>
          </cell>
          <cell r="E269" t="str">
            <v>HUNSDORF</v>
          </cell>
          <cell r="F269" t="str">
            <v>B</v>
          </cell>
        </row>
        <row r="270">
          <cell r="A270" t="str">
            <v>COMPARETTO Salvatore</v>
          </cell>
          <cell r="B270" t="str">
            <v>33,rue des Pres</v>
          </cell>
          <cell r="C270" t="str">
            <v>L</v>
          </cell>
          <cell r="D270" t="str">
            <v>7333</v>
          </cell>
          <cell r="E270" t="str">
            <v>STEINSEL</v>
          </cell>
          <cell r="F270" t="str">
            <v>B</v>
          </cell>
        </row>
        <row r="271">
          <cell r="A271" t="str">
            <v>CONRARDY Emmanuel</v>
          </cell>
          <cell r="B271" t="str">
            <v>12,rue des Pommiers</v>
          </cell>
          <cell r="C271" t="str">
            <v>L</v>
          </cell>
          <cell r="D271" t="str">
            <v>4520</v>
          </cell>
          <cell r="E271" t="str">
            <v>DIFFERDANGE</v>
          </cell>
          <cell r="F271" t="str">
            <v>B</v>
          </cell>
        </row>
        <row r="272">
          <cell r="A272" t="str">
            <v>CONRARDY Nadine</v>
          </cell>
          <cell r="B272" t="str">
            <v>51,route de Diekirch</v>
          </cell>
          <cell r="C272" t="str">
            <v>L</v>
          </cell>
          <cell r="D272" t="str">
            <v>7440</v>
          </cell>
          <cell r="E272" t="str">
            <v>LINTGEN</v>
          </cell>
          <cell r="F272" t="str">
            <v>B</v>
          </cell>
        </row>
        <row r="273">
          <cell r="A273" t="str">
            <v>CONZEMIUS Gilles Jean-Pierre</v>
          </cell>
          <cell r="B273" t="str">
            <v>12,rue Jean-Baptiste Nothomb</v>
          </cell>
          <cell r="C273" t="str">
            <v>L</v>
          </cell>
          <cell r="D273" t="str">
            <v>2232</v>
          </cell>
          <cell r="E273" t="str">
            <v>LUXEMBOURG</v>
          </cell>
          <cell r="F273" t="str">
            <v>B</v>
          </cell>
        </row>
        <row r="274">
          <cell r="A274" t="str">
            <v>CONZEMIUS Tom</v>
          </cell>
          <cell r="B274" t="str">
            <v>38,rue des Cerises</v>
          </cell>
          <cell r="C274" t="str">
            <v>L</v>
          </cell>
          <cell r="D274" t="str">
            <v>6113</v>
          </cell>
          <cell r="E274" t="str">
            <v>JUNGLINSTER</v>
          </cell>
          <cell r="F274" t="str">
            <v>B</v>
          </cell>
        </row>
        <row r="275">
          <cell r="A275" t="str">
            <v>CORDEIRO MARQUES</v>
          </cell>
          <cell r="B275" t="str">
            <v>84,rue de Gasperich</v>
          </cell>
          <cell r="C275" t="str">
            <v>L</v>
          </cell>
          <cell r="D275" t="str">
            <v>1017</v>
          </cell>
          <cell r="E275" t="str">
            <v>LUXEMBOURG</v>
          </cell>
          <cell r="F275" t="str">
            <v>B</v>
          </cell>
        </row>
        <row r="276">
          <cell r="A276" t="str">
            <v>CORREIA CAMPANICO CARLA</v>
          </cell>
          <cell r="B276" t="str">
            <v>6,RUE ST VINCENT</v>
          </cell>
          <cell r="C276" t="str">
            <v>L</v>
          </cell>
          <cell r="D276" t="str">
            <v>4344</v>
          </cell>
          <cell r="E276" t="str">
            <v>ESCH-ALZETTE</v>
          </cell>
          <cell r="F276" t="str">
            <v>B</v>
          </cell>
        </row>
        <row r="277">
          <cell r="A277" t="str">
            <v>CORSI Jasmine</v>
          </cell>
          <cell r="B277" t="str">
            <v>11,rue Edison</v>
          </cell>
          <cell r="C277" t="str">
            <v>L</v>
          </cell>
          <cell r="D277" t="str">
            <v>3462</v>
          </cell>
          <cell r="E277" t="str">
            <v>DUDELANGE</v>
          </cell>
          <cell r="F277" t="str">
            <v>B</v>
          </cell>
        </row>
        <row r="278">
          <cell r="A278" t="str">
            <v>CORTESE Bernardo</v>
          </cell>
          <cell r="B278" t="str">
            <v>36,RUE DE VIANDEN</v>
          </cell>
          <cell r="C278" t="str">
            <v>L</v>
          </cell>
          <cell r="D278" t="str">
            <v>2680</v>
          </cell>
          <cell r="E278" t="str">
            <v>LUXEMBOURG</v>
          </cell>
          <cell r="F278" t="str">
            <v>B</v>
          </cell>
        </row>
        <row r="279">
          <cell r="A279" t="str">
            <v>COSTA PINTO Filipe</v>
          </cell>
          <cell r="B279" t="str">
            <v>4,rue Jecker</v>
          </cell>
          <cell r="C279" t="str">
            <v>L</v>
          </cell>
          <cell r="D279" t="str">
            <v>8074</v>
          </cell>
          <cell r="E279" t="str">
            <v>BERTRANGE</v>
          </cell>
          <cell r="F279" t="str">
            <v>B</v>
          </cell>
        </row>
        <row r="280">
          <cell r="A280" t="str">
            <v>COSTADURA Francesco</v>
          </cell>
          <cell r="B280" t="str">
            <v>44,rue de Bourgogne</v>
          </cell>
          <cell r="C280" t="str">
            <v>L</v>
          </cell>
          <cell r="D280" t="str">
            <v>1272</v>
          </cell>
          <cell r="E280" t="str">
            <v>LUXEMBOURG</v>
          </cell>
          <cell r="F280" t="str">
            <v>B</v>
          </cell>
        </row>
        <row r="281">
          <cell r="A281" t="str">
            <v>COTTON Willy</v>
          </cell>
          <cell r="B281" t="str">
            <v>108,rue de Muehlenbach</v>
          </cell>
          <cell r="C281" t="str">
            <v>L</v>
          </cell>
          <cell r="D281" t="str">
            <v>2168</v>
          </cell>
          <cell r="E281" t="str">
            <v>LUXEMBOURG</v>
          </cell>
          <cell r="F281" t="str">
            <v>B</v>
          </cell>
        </row>
        <row r="282">
          <cell r="A282" t="str">
            <v>COURTE Colette</v>
          </cell>
          <cell r="B282" t="str">
            <v>3,rue d'etalle</v>
          </cell>
          <cell r="C282" t="str">
            <v>L</v>
          </cell>
          <cell r="D282" t="str">
            <v>1476</v>
          </cell>
          <cell r="E282" t="str">
            <v>BEGGEN</v>
          </cell>
          <cell r="F282" t="str">
            <v>B</v>
          </cell>
        </row>
        <row r="283">
          <cell r="A283" t="str">
            <v>COURTEHOUTE Marie-France</v>
          </cell>
          <cell r="B283" t="str">
            <v>23,rue Emile Metz</v>
          </cell>
          <cell r="C283" t="str">
            <v>L</v>
          </cell>
          <cell r="D283" t="str">
            <v>2149</v>
          </cell>
          <cell r="E283" t="str">
            <v>LUXEMBOURG</v>
          </cell>
          <cell r="F283" t="str">
            <v>B</v>
          </cell>
        </row>
        <row r="284">
          <cell r="A284" t="str">
            <v>COWEN Eric</v>
          </cell>
          <cell r="B284" t="str">
            <v>52,rue de Schoenfels</v>
          </cell>
          <cell r="C284" t="str">
            <v>L</v>
          </cell>
          <cell r="D284" t="str">
            <v>8151</v>
          </cell>
          <cell r="E284" t="str">
            <v>BRIDEL</v>
          </cell>
          <cell r="F284" t="str">
            <v>B</v>
          </cell>
        </row>
        <row r="285">
          <cell r="A285" t="str">
            <v>COYOTE Cafe</v>
          </cell>
          <cell r="B285" t="str">
            <v>45,bld. J.F. Kennedy</v>
          </cell>
          <cell r="C285" t="str">
            <v>L</v>
          </cell>
          <cell r="D285" t="str">
            <v>1855</v>
          </cell>
          <cell r="E285" t="str">
            <v>LUXEMBOURG</v>
          </cell>
          <cell r="F285" t="str">
            <v>B</v>
          </cell>
        </row>
        <row r="286">
          <cell r="A286" t="str">
            <v>CRAUSER Andre</v>
          </cell>
          <cell r="B286" t="str">
            <v>43,rue Emile Metz</v>
          </cell>
          <cell r="C286" t="str">
            <v>L</v>
          </cell>
          <cell r="D286" t="str">
            <v>2149</v>
          </cell>
          <cell r="E286" t="str">
            <v>LUXEMBOURG</v>
          </cell>
          <cell r="F286" t="str">
            <v>B</v>
          </cell>
        </row>
        <row r="287">
          <cell r="A287" t="str">
            <v>CREDIT LEASE</v>
          </cell>
          <cell r="B287" t="str">
            <v>50,rte d'Esch</v>
          </cell>
          <cell r="C287" t="str">
            <v>L</v>
          </cell>
          <cell r="D287" t="str">
            <v>1470</v>
          </cell>
          <cell r="E287" t="str">
            <v>LUXEMBOURG</v>
          </cell>
          <cell r="F287" t="str">
            <v>B</v>
          </cell>
        </row>
        <row r="288">
          <cell r="A288" t="str">
            <v>CREMER Laurent</v>
          </cell>
          <cell r="B288" t="str">
            <v>41,rue Jean Schaack</v>
          </cell>
          <cell r="C288" t="str">
            <v>L</v>
          </cell>
          <cell r="D288" t="str">
            <v>2563</v>
          </cell>
          <cell r="E288" t="str">
            <v>LUXEMBOURG</v>
          </cell>
          <cell r="F288" t="str">
            <v>B</v>
          </cell>
        </row>
        <row r="289">
          <cell r="A289" t="str">
            <v>CRITCHLOW Simon Peter</v>
          </cell>
          <cell r="B289" t="str">
            <v>36,rue du Nord</v>
          </cell>
          <cell r="C289" t="str">
            <v>L</v>
          </cell>
          <cell r="D289" t="str">
            <v>7242</v>
          </cell>
          <cell r="E289" t="str">
            <v>HELMSANGE</v>
          </cell>
          <cell r="F289" t="str">
            <v>B</v>
          </cell>
        </row>
        <row r="290">
          <cell r="A290" t="str">
            <v>CROIX ROUGE LUXEMBOURGEOISE</v>
          </cell>
          <cell r="B290" t="str">
            <v>Parc de la Ville</v>
          </cell>
          <cell r="C290" t="str">
            <v>L</v>
          </cell>
          <cell r="D290" t="str">
            <v>2014</v>
          </cell>
          <cell r="E290" t="str">
            <v>LUXEMBOURG</v>
          </cell>
          <cell r="F290" t="str">
            <v>B</v>
          </cell>
        </row>
        <row r="291">
          <cell r="A291" t="str">
            <v>CRUSSEL Mark</v>
          </cell>
          <cell r="B291" t="str">
            <v>99,rue Principale</v>
          </cell>
          <cell r="C291" t="str">
            <v>L</v>
          </cell>
          <cell r="D291" t="str">
            <v>5367</v>
          </cell>
          <cell r="E291" t="str">
            <v>SCHUTTRANGE</v>
          </cell>
          <cell r="F291" t="str">
            <v>B</v>
          </cell>
        </row>
        <row r="292">
          <cell r="A292" t="str">
            <v>CSONKA Irene</v>
          </cell>
          <cell r="B292" t="str">
            <v>21a,rue Paul Eyschen</v>
          </cell>
          <cell r="C292" t="str">
            <v>L</v>
          </cell>
          <cell r="D292" t="str">
            <v>7317</v>
          </cell>
          <cell r="E292" t="str">
            <v>MULLENDORF</v>
          </cell>
          <cell r="F292" t="str">
            <v>B</v>
          </cell>
        </row>
        <row r="293">
          <cell r="A293" t="str">
            <v>CUSCITO Donata</v>
          </cell>
          <cell r="B293" t="str">
            <v>104,rte de Mersch</v>
          </cell>
          <cell r="C293" t="str">
            <v>L</v>
          </cell>
          <cell r="D293" t="str">
            <v>7432</v>
          </cell>
          <cell r="E293" t="str">
            <v>GOSSELDANGE</v>
          </cell>
          <cell r="F293" t="str">
            <v>B</v>
          </cell>
        </row>
        <row r="294">
          <cell r="A294" t="str">
            <v>CYCLES SPORTS</v>
          </cell>
          <cell r="B294" t="str">
            <v>12,Grand Rue</v>
          </cell>
          <cell r="C294" t="str">
            <v>L</v>
          </cell>
          <cell r="D294" t="str">
            <v>3650</v>
          </cell>
          <cell r="E294" t="str">
            <v>KAYL</v>
          </cell>
          <cell r="F294" t="str">
            <v>B</v>
          </cell>
        </row>
        <row r="295">
          <cell r="A295" t="str">
            <v>CYWIE Gary Ron</v>
          </cell>
          <cell r="B295" t="str">
            <v>88,rue de Beggen</v>
          </cell>
          <cell r="C295" t="str">
            <v>L</v>
          </cell>
          <cell r="D295" t="str">
            <v xml:space="preserve"> 1220</v>
          </cell>
          <cell r="E295" t="str">
            <v>LUXEMBOURG</v>
          </cell>
          <cell r="F295" t="str">
            <v>B</v>
          </cell>
        </row>
        <row r="296">
          <cell r="A296" t="str">
            <v>D'ORAZIO Sonia</v>
          </cell>
          <cell r="B296" t="str">
            <v>2,Adolphe Weis</v>
          </cell>
          <cell r="C296" t="str">
            <v>L</v>
          </cell>
          <cell r="D296" t="str">
            <v>7260</v>
          </cell>
          <cell r="E296" t="str">
            <v>BERELDANGE</v>
          </cell>
          <cell r="F296" t="str">
            <v>B</v>
          </cell>
        </row>
        <row r="297">
          <cell r="A297" t="str">
            <v>D'OREYE DE LANTREMANGE Nicolas</v>
          </cell>
          <cell r="B297" t="str">
            <v>8,Juddegaass</v>
          </cell>
          <cell r="C297" t="str">
            <v>L</v>
          </cell>
          <cell r="D297" t="str">
            <v>8281</v>
          </cell>
          <cell r="E297" t="str">
            <v>KEHLEN</v>
          </cell>
          <cell r="F297" t="str">
            <v>B</v>
          </cell>
        </row>
        <row r="298">
          <cell r="A298" t="str">
            <v>DA CONCEICAO SIMOES Jose Jorge</v>
          </cell>
          <cell r="B298" t="str">
            <v>1,rue de Neudorf</v>
          </cell>
          <cell r="C298" t="str">
            <v>L</v>
          </cell>
          <cell r="D298" t="str">
            <v>2221</v>
          </cell>
          <cell r="E298" t="str">
            <v>LUXEMBOURG</v>
          </cell>
          <cell r="F298" t="str">
            <v>B</v>
          </cell>
        </row>
        <row r="299">
          <cell r="A299" t="str">
            <v>DA COSTA GONÇALVES Manuel</v>
          </cell>
          <cell r="B299" t="str">
            <v>3,rue de Beggen</v>
          </cell>
          <cell r="C299" t="str">
            <v>L</v>
          </cell>
          <cell r="D299" t="str">
            <v>1221</v>
          </cell>
          <cell r="E299" t="str">
            <v>LUXEMBOURG</v>
          </cell>
          <cell r="F299" t="str">
            <v>B</v>
          </cell>
        </row>
        <row r="300">
          <cell r="A300" t="str">
            <v>DA CRUZ COSTA Sergio</v>
          </cell>
          <cell r="B300" t="str">
            <v>12,rue Henri Vannerus</v>
          </cell>
          <cell r="C300" t="str">
            <v>L</v>
          </cell>
          <cell r="D300" t="str">
            <v>2662</v>
          </cell>
          <cell r="E300" t="str">
            <v>LUXEMBOURG</v>
          </cell>
          <cell r="F300" t="str">
            <v>B</v>
          </cell>
        </row>
        <row r="301">
          <cell r="A301" t="str">
            <v>Da Cruz Ferreira Luis Pedro</v>
          </cell>
          <cell r="B301" t="str">
            <v>71,rue des Près</v>
          </cell>
          <cell r="C301" t="str">
            <v>L</v>
          </cell>
          <cell r="D301" t="str">
            <v>7333</v>
          </cell>
          <cell r="E301" t="str">
            <v>STEINSEL</v>
          </cell>
          <cell r="F301" t="str">
            <v>B</v>
          </cell>
        </row>
        <row r="302">
          <cell r="A302" t="str">
            <v>DA GRACA DIAS Anabela</v>
          </cell>
          <cell r="B302" t="str">
            <v>12,rue des Grottes</v>
          </cell>
          <cell r="C302" t="str">
            <v>L</v>
          </cell>
          <cell r="D302" t="str">
            <v>1644</v>
          </cell>
          <cell r="E302" t="str">
            <v>LUXEMBOURG</v>
          </cell>
          <cell r="F302" t="str">
            <v>B</v>
          </cell>
        </row>
        <row r="303">
          <cell r="A303" t="str">
            <v>DA ROCHA RODRIGUES Carlos</v>
          </cell>
          <cell r="B303" t="str">
            <v>10,rte de Luxembourg</v>
          </cell>
          <cell r="C303" t="str">
            <v>L</v>
          </cell>
          <cell r="D303" t="str">
            <v>6450</v>
          </cell>
          <cell r="E303" t="str">
            <v>ECHTERNACH</v>
          </cell>
          <cell r="F303" t="str">
            <v>B</v>
          </cell>
        </row>
        <row r="304">
          <cell r="A304" t="str">
            <v>DA SILVA Angela Cristina</v>
          </cell>
          <cell r="B304" t="str">
            <v>24,route de Luxembourg</v>
          </cell>
          <cell r="C304" t="str">
            <v>L</v>
          </cell>
          <cell r="D304" t="str">
            <v>5670</v>
          </cell>
          <cell r="E304" t="str">
            <v>ALTWIES</v>
          </cell>
          <cell r="F304" t="str">
            <v>B</v>
          </cell>
        </row>
        <row r="305">
          <cell r="A305" t="str">
            <v>DA SILVA ARAUJO Manuel Albino</v>
          </cell>
          <cell r="B305" t="str">
            <v>413,rte de Thionville</v>
          </cell>
          <cell r="C305" t="str">
            <v>L</v>
          </cell>
          <cell r="D305" t="str">
            <v>5887</v>
          </cell>
          <cell r="E305" t="str">
            <v>HESPERANGE</v>
          </cell>
          <cell r="F305" t="str">
            <v>B</v>
          </cell>
        </row>
        <row r="306">
          <cell r="A306" t="str">
            <v>DA SILVA CERQUEIRA Maria</v>
          </cell>
          <cell r="B306" t="str">
            <v>26,rue des Artisans</v>
          </cell>
          <cell r="C306" t="str">
            <v>L</v>
          </cell>
          <cell r="D306" t="str">
            <v>1141</v>
          </cell>
          <cell r="E306" t="str">
            <v>LUXEMBOURG</v>
          </cell>
          <cell r="F306" t="str">
            <v>B</v>
          </cell>
        </row>
        <row r="307">
          <cell r="A307" t="str">
            <v>DA SILVA Claudio Antonio</v>
          </cell>
          <cell r="B307" t="str">
            <v>66,rue de Strassen</v>
          </cell>
          <cell r="C307" t="str">
            <v>L</v>
          </cell>
          <cell r="D307" t="str">
            <v>8094</v>
          </cell>
          <cell r="E307" t="str">
            <v>BERTRANGE</v>
          </cell>
          <cell r="F307" t="str">
            <v>B</v>
          </cell>
        </row>
        <row r="308">
          <cell r="A308" t="str">
            <v>DA SILVA FERNANDES José Manuel</v>
          </cell>
          <cell r="B308" t="str">
            <v>40,rue du Brill</v>
          </cell>
          <cell r="C308" t="str">
            <v>L</v>
          </cell>
          <cell r="D308" t="str">
            <v>4041</v>
          </cell>
          <cell r="E308" t="str">
            <v>ESCH-SUR-ALZETTE</v>
          </cell>
          <cell r="F308" t="str">
            <v>B</v>
          </cell>
        </row>
        <row r="309">
          <cell r="A309" t="str">
            <v>DA SILVA MACIAS</v>
          </cell>
          <cell r="B309" t="str">
            <v>16,rte de Diekirch</v>
          </cell>
          <cell r="C309" t="str">
            <v>L</v>
          </cell>
          <cell r="D309" t="str">
            <v>7220</v>
          </cell>
          <cell r="E309" t="str">
            <v>WALFERDANGE</v>
          </cell>
          <cell r="F309" t="str">
            <v>B</v>
          </cell>
        </row>
        <row r="310">
          <cell r="A310" t="str">
            <v>DA SILVA PEDROSA PONTES</v>
          </cell>
          <cell r="B310" t="str">
            <v>55,rue de l'Eglise</v>
          </cell>
          <cell r="C310" t="str">
            <v>L</v>
          </cell>
          <cell r="D310" t="str">
            <v>7224</v>
          </cell>
          <cell r="E310" t="str">
            <v>WALFERDANGE</v>
          </cell>
          <cell r="F310" t="str">
            <v>B</v>
          </cell>
        </row>
        <row r="311">
          <cell r="A311" t="str">
            <v>DA SILVA PEREIRA Agostinho</v>
          </cell>
          <cell r="B311" t="str">
            <v>13,rue Basse</v>
          </cell>
          <cell r="C311" t="str">
            <v>L</v>
          </cell>
          <cell r="D311" t="str">
            <v>4415</v>
          </cell>
          <cell r="E311" t="str">
            <v>SOLEUVRE</v>
          </cell>
          <cell r="F311" t="str">
            <v>B</v>
          </cell>
        </row>
        <row r="312">
          <cell r="A312" t="str">
            <v>DA SILVA PINTO Manuel Antonio</v>
          </cell>
          <cell r="B312" t="str">
            <v>30,rue de Hesperange</v>
          </cell>
          <cell r="C312" t="str">
            <v>L</v>
          </cell>
          <cell r="D312" t="str">
            <v>5959</v>
          </cell>
          <cell r="E312" t="str">
            <v>ITZIG</v>
          </cell>
          <cell r="F312" t="str">
            <v>B</v>
          </cell>
        </row>
        <row r="313">
          <cell r="A313" t="str">
            <v>DA SILVA PINTO Pedro</v>
          </cell>
          <cell r="B313" t="str">
            <v>101,rue de Dange St.Romain</v>
          </cell>
          <cell r="C313" t="str">
            <v>L</v>
          </cell>
          <cell r="D313" t="str">
            <v>8261</v>
          </cell>
          <cell r="E313" t="str">
            <v>MAMER</v>
          </cell>
          <cell r="F313" t="str">
            <v>B</v>
          </cell>
        </row>
        <row r="314">
          <cell r="A314" t="str">
            <v>DA SILVA REIS Antonio</v>
          </cell>
          <cell r="B314" t="str">
            <v>17a,rue de Bastogne</v>
          </cell>
          <cell r="C314" t="str">
            <v>L</v>
          </cell>
          <cell r="D314" t="str">
            <v>1217</v>
          </cell>
          <cell r="E314" t="str">
            <v>LUXEMBOURG</v>
          </cell>
          <cell r="F314" t="str">
            <v>B</v>
          </cell>
        </row>
        <row r="315">
          <cell r="A315" t="str">
            <v>DAHLEM Micah</v>
          </cell>
          <cell r="B315" t="str">
            <v>15,rue Biergerkraiez</v>
          </cell>
          <cell r="C315" t="str">
            <v>L</v>
          </cell>
          <cell r="D315" t="str">
            <v>8120</v>
          </cell>
          <cell r="E315" t="str">
            <v>BRIDEL</v>
          </cell>
          <cell r="F315" t="str">
            <v>B</v>
          </cell>
        </row>
        <row r="316">
          <cell r="A316" t="str">
            <v>DAHM Lynn</v>
          </cell>
          <cell r="B316" t="str">
            <v>142,rte de Luxembourg</v>
          </cell>
          <cell r="C316" t="str">
            <v>L</v>
          </cell>
          <cell r="D316" t="str">
            <v>4973</v>
          </cell>
          <cell r="E316" t="str">
            <v>DIPPACH</v>
          </cell>
          <cell r="F316" t="str">
            <v>B</v>
          </cell>
        </row>
        <row r="317">
          <cell r="A317" t="str">
            <v>DAIROMONT Marie-Louise</v>
          </cell>
          <cell r="B317" t="str">
            <v>147,rue de Beggen</v>
          </cell>
          <cell r="C317" t="str">
            <v>L</v>
          </cell>
          <cell r="D317" t="str">
            <v>1221</v>
          </cell>
          <cell r="E317" t="str">
            <v>LUXEMBOURG</v>
          </cell>
          <cell r="F317" t="str">
            <v>B</v>
          </cell>
        </row>
        <row r="318">
          <cell r="A318" t="str">
            <v>DAIX Romain</v>
          </cell>
          <cell r="B318" t="str">
            <v>21,rue des Sorbiers</v>
          </cell>
          <cell r="C318" t="str">
            <v>L</v>
          </cell>
          <cell r="D318" t="str">
            <v>4423</v>
          </cell>
          <cell r="E318" t="str">
            <v>SOLEUVRE</v>
          </cell>
          <cell r="F318" t="str">
            <v>B</v>
          </cell>
        </row>
        <row r="319">
          <cell r="A319" t="str">
            <v>DALEIDEN Irene</v>
          </cell>
          <cell r="B319" t="str">
            <v>9,rue des Etange</v>
          </cell>
          <cell r="C319" t="str">
            <v>L</v>
          </cell>
          <cell r="D319" t="str">
            <v>7303</v>
          </cell>
          <cell r="E319" t="str">
            <v>STEINSEL</v>
          </cell>
          <cell r="F319" t="str">
            <v>B</v>
          </cell>
        </row>
        <row r="320">
          <cell r="A320" t="str">
            <v>DALIER Beatrice</v>
          </cell>
          <cell r="B320" t="str">
            <v>66,rue des Fraises</v>
          </cell>
          <cell r="C320" t="str">
            <v>L</v>
          </cell>
          <cell r="D320" t="str">
            <v>7321</v>
          </cell>
          <cell r="E320" t="str">
            <v>STEINSEL</v>
          </cell>
          <cell r="F320" t="str">
            <v>B</v>
          </cell>
        </row>
        <row r="321">
          <cell r="A321" t="str">
            <v>DAMIT Christiane</v>
          </cell>
          <cell r="B321" t="str">
            <v>47,rue Fuert</v>
          </cell>
          <cell r="C321" t="str">
            <v>L</v>
          </cell>
          <cell r="D321" t="str">
            <v>5410</v>
          </cell>
          <cell r="E321" t="str">
            <v>BEYREN</v>
          </cell>
          <cell r="F321" t="str">
            <v>B</v>
          </cell>
        </row>
        <row r="322">
          <cell r="A322" t="str">
            <v>DANILOF Vassili</v>
          </cell>
          <cell r="B322" t="str">
            <v>2,rue Jean Engling</v>
          </cell>
          <cell r="C322" t="str">
            <v>L</v>
          </cell>
          <cell r="D322" t="str">
            <v>1466</v>
          </cell>
          <cell r="E322" t="str">
            <v>LUXEMBOURG</v>
          </cell>
          <cell r="F322" t="str">
            <v>B</v>
          </cell>
        </row>
        <row r="323">
          <cell r="A323" t="str">
            <v>DARCHE Chantal Jeanne</v>
          </cell>
          <cell r="B323" t="str">
            <v>70,Av.Victor Hugo</v>
          </cell>
          <cell r="C323" t="str">
            <v>L</v>
          </cell>
          <cell r="D323" t="str">
            <v>1750</v>
          </cell>
          <cell r="E323" t="str">
            <v>LUXEMBOURG</v>
          </cell>
          <cell r="F323" t="str">
            <v>B</v>
          </cell>
        </row>
        <row r="324">
          <cell r="A324" t="str">
            <v>DAS NEVES BATATA Analio</v>
          </cell>
          <cell r="B324" t="str">
            <v>448,rue de Neudorf</v>
          </cell>
          <cell r="C324" t="str">
            <v>L</v>
          </cell>
          <cell r="D324" t="str">
            <v>2222</v>
          </cell>
          <cell r="E324" t="str">
            <v>LUXEMBOURG</v>
          </cell>
          <cell r="F324" t="str">
            <v>B</v>
          </cell>
        </row>
        <row r="325">
          <cell r="A325" t="str">
            <v>DAS NEVES CARDOSO Jose</v>
          </cell>
          <cell r="B325" t="str">
            <v>7,op der Hed</v>
          </cell>
          <cell r="C325" t="str">
            <v>L</v>
          </cell>
          <cell r="D325" t="str">
            <v>1709</v>
          </cell>
          <cell r="E325" t="str">
            <v>SENNINGERBERG</v>
          </cell>
          <cell r="F325" t="str">
            <v>B</v>
          </cell>
        </row>
        <row r="326">
          <cell r="A326" t="str">
            <v>DAUBENFELD Paul</v>
          </cell>
          <cell r="B326" t="str">
            <v>24,rue Paul Wilwertz</v>
          </cell>
          <cell r="C326" t="str">
            <v>L</v>
          </cell>
          <cell r="D326" t="str">
            <v>2738</v>
          </cell>
          <cell r="E326" t="str">
            <v>LUXEMBOURG</v>
          </cell>
          <cell r="F326" t="str">
            <v>B</v>
          </cell>
        </row>
        <row r="327">
          <cell r="A327" t="str">
            <v>DE ABREU AZEVEDO</v>
          </cell>
          <cell r="B327" t="str">
            <v>100,rue des sources</v>
          </cell>
          <cell r="C327" t="str">
            <v>L</v>
          </cell>
          <cell r="D327" t="str">
            <v>2542</v>
          </cell>
          <cell r="E327" t="str">
            <v>LUXEMBOURG</v>
          </cell>
          <cell r="F327" t="str">
            <v>B</v>
          </cell>
        </row>
        <row r="328">
          <cell r="A328" t="str">
            <v>DE ALMEIDA PEREIRA Carlos</v>
          </cell>
          <cell r="B328" t="str">
            <v>35,rue J-F Kennedy</v>
          </cell>
          <cell r="C328" t="str">
            <v>L</v>
          </cell>
          <cell r="D328" t="str">
            <v>4599</v>
          </cell>
          <cell r="E328" t="str">
            <v>DIFFERDANGE</v>
          </cell>
          <cell r="F328" t="str">
            <v>B</v>
          </cell>
        </row>
        <row r="329">
          <cell r="A329" t="str">
            <v>DE ARAUJO GUEDES Alvaro Jorge</v>
          </cell>
          <cell r="B329" t="str">
            <v>4,AN DER DIERWISS</v>
          </cell>
          <cell r="C329" t="str">
            <v>L</v>
          </cell>
          <cell r="D329" t="str">
            <v>7305</v>
          </cell>
          <cell r="E329" t="str">
            <v>MULLENDORF</v>
          </cell>
          <cell r="F329" t="str">
            <v>B</v>
          </cell>
        </row>
        <row r="330">
          <cell r="A330" t="str">
            <v>DE BEAUFORT CAROLA</v>
          </cell>
          <cell r="B330" t="str">
            <v>7,RUE DE LA PAIX</v>
          </cell>
          <cell r="C330" t="str">
            <v>L</v>
          </cell>
          <cell r="D330" t="str">
            <v>7244</v>
          </cell>
          <cell r="E330" t="str">
            <v>BERELDANGE</v>
          </cell>
          <cell r="F330" t="str">
            <v>B</v>
          </cell>
        </row>
        <row r="331">
          <cell r="A331" t="str">
            <v>DE BODMAN Alexis</v>
          </cell>
          <cell r="B331" t="str">
            <v>16,rue Auguste Lumiere</v>
          </cell>
          <cell r="C331" t="str">
            <v>L</v>
          </cell>
          <cell r="D331" t="str">
            <v>1950</v>
          </cell>
          <cell r="E331" t="str">
            <v>LUXEMBOURG</v>
          </cell>
          <cell r="F331" t="str">
            <v>B</v>
          </cell>
        </row>
        <row r="332">
          <cell r="A332" t="str">
            <v>DE BOULARD Catherine</v>
          </cell>
          <cell r="B332" t="str">
            <v>38,rue de la Paix</v>
          </cell>
          <cell r="C332" t="str">
            <v>L</v>
          </cell>
          <cell r="D332" t="str">
            <v>7244</v>
          </cell>
          <cell r="E332" t="str">
            <v>Bereldange</v>
          </cell>
          <cell r="F332" t="str">
            <v>B</v>
          </cell>
        </row>
        <row r="333">
          <cell r="A333" t="str">
            <v>DE BRITO ESTEVES Manuel</v>
          </cell>
          <cell r="B333" t="str">
            <v>173,rue de Beggen</v>
          </cell>
          <cell r="C333" t="str">
            <v>L</v>
          </cell>
          <cell r="D333" t="str">
            <v>1221</v>
          </cell>
          <cell r="E333" t="str">
            <v>LUXEMBOURG</v>
          </cell>
          <cell r="F333" t="str">
            <v>B</v>
          </cell>
        </row>
        <row r="334">
          <cell r="A334" t="str">
            <v>DE CILLIA LES CARRELAGES SARL</v>
          </cell>
          <cell r="B334" t="str">
            <v>68,rue des Pres</v>
          </cell>
          <cell r="C334" t="str">
            <v>L</v>
          </cell>
          <cell r="D334" t="str">
            <v>7333</v>
          </cell>
          <cell r="E334" t="str">
            <v>STEINSEL</v>
          </cell>
          <cell r="F334" t="str">
            <v>B</v>
          </cell>
        </row>
        <row r="335">
          <cell r="A335" t="str">
            <v>DE FIGUEIREDO CORREIA ALMEIDA</v>
          </cell>
          <cell r="B335" t="str">
            <v>14,rte d'Esch</v>
          </cell>
          <cell r="C335" t="str">
            <v>L</v>
          </cell>
          <cell r="D335" t="str">
            <v>1470</v>
          </cell>
          <cell r="E335" t="str">
            <v>Luxembourg</v>
          </cell>
          <cell r="F335" t="str">
            <v>B</v>
          </cell>
        </row>
        <row r="336">
          <cell r="A336" t="str">
            <v>DE FONSECA Serge</v>
          </cell>
          <cell r="B336" t="str">
            <v>11,rue Jean-Pierre</v>
          </cell>
          <cell r="C336" t="str">
            <v>L</v>
          </cell>
          <cell r="D336" t="str">
            <v>2514</v>
          </cell>
          <cell r="E336" t="str">
            <v>LUXEMBOURG</v>
          </cell>
          <cell r="F336" t="str">
            <v>B</v>
          </cell>
        </row>
        <row r="337">
          <cell r="A337" t="str">
            <v>DE JESUS DA CRUZ ANTONIO JOSE</v>
          </cell>
          <cell r="B337" t="str">
            <v>4,rue de la Croix</v>
          </cell>
          <cell r="C337" t="str">
            <v>L</v>
          </cell>
          <cell r="D337" t="str">
            <v>9216</v>
          </cell>
          <cell r="E337" t="str">
            <v>DIEKIRCH</v>
          </cell>
          <cell r="F337" t="str">
            <v>B</v>
          </cell>
        </row>
        <row r="338">
          <cell r="A338" t="str">
            <v>DE JESUS QUITERIO ARMANDO</v>
          </cell>
          <cell r="B338" t="str">
            <v>2,RUE LUC HOUSSE</v>
          </cell>
          <cell r="C338" t="str">
            <v>L</v>
          </cell>
          <cell r="D338" t="str">
            <v>1738</v>
          </cell>
          <cell r="E338" t="str">
            <v>LUXEMBOURG</v>
          </cell>
          <cell r="F338" t="str">
            <v>B</v>
          </cell>
        </row>
        <row r="339">
          <cell r="A339" t="str">
            <v>DE LIMA PERREIRA Monique</v>
          </cell>
          <cell r="B339" t="str">
            <v>16,rue Kunnert</v>
          </cell>
          <cell r="C339" t="str">
            <v>L</v>
          </cell>
          <cell r="D339" t="str">
            <v>6743</v>
          </cell>
          <cell r="E339" t="str">
            <v>GREVENMACHER</v>
          </cell>
          <cell r="F339" t="str">
            <v>B</v>
          </cell>
        </row>
        <row r="340">
          <cell r="A340" t="str">
            <v>DE MACEDO Jorge</v>
          </cell>
          <cell r="B340" t="str">
            <v>83,route de Longwy</v>
          </cell>
          <cell r="C340" t="str">
            <v>L</v>
          </cell>
          <cell r="D340" t="str">
            <v>8080</v>
          </cell>
          <cell r="E340" t="str">
            <v>BERTRANGE</v>
          </cell>
          <cell r="F340" t="str">
            <v>B</v>
          </cell>
        </row>
        <row r="341">
          <cell r="A341" t="str">
            <v>DE MICHELIS Jessica</v>
          </cell>
          <cell r="B341" t="str">
            <v>111,rte d Arlon</v>
          </cell>
          <cell r="C341" t="str">
            <v>L</v>
          </cell>
          <cell r="D341" t="str">
            <v>1140</v>
          </cell>
          <cell r="E341" t="str">
            <v>LUXEMBOURG</v>
          </cell>
          <cell r="F341" t="str">
            <v>B</v>
          </cell>
        </row>
        <row r="342">
          <cell r="A342" t="str">
            <v>DE OLIVEIRA AZEVEDO</v>
          </cell>
          <cell r="B342" t="str">
            <v>5,RUE DU CHEMIN DE FER</v>
          </cell>
          <cell r="C342" t="str">
            <v>L</v>
          </cell>
          <cell r="D342" t="str">
            <v>7318</v>
          </cell>
          <cell r="E342" t="str">
            <v>HEISDORF</v>
          </cell>
          <cell r="F342" t="str">
            <v>B</v>
          </cell>
        </row>
        <row r="343">
          <cell r="A343" t="str">
            <v>DE OLIVEIRA BORGES Claudia</v>
          </cell>
          <cell r="B343" t="str">
            <v>33,rue de Mersch</v>
          </cell>
          <cell r="C343" t="str">
            <v>L</v>
          </cell>
          <cell r="D343" t="str">
            <v>7620</v>
          </cell>
          <cell r="E343" t="str">
            <v>LAROSCHETTE</v>
          </cell>
          <cell r="F343" t="str">
            <v>B</v>
          </cell>
        </row>
        <row r="344">
          <cell r="A344" t="str">
            <v>DE OLIVEIRA MACEDO Ricardo Jos</v>
          </cell>
          <cell r="B344" t="str">
            <v>29,rue de Bridel</v>
          </cell>
          <cell r="C344" t="str">
            <v>L</v>
          </cell>
          <cell r="D344" t="str">
            <v>7217</v>
          </cell>
          <cell r="E344" t="str">
            <v>BERELDANGE</v>
          </cell>
          <cell r="F344" t="str">
            <v>B</v>
          </cell>
        </row>
        <row r="345">
          <cell r="A345" t="str">
            <v>DE OLIVEIRA PINHEIRO MARIA</v>
          </cell>
          <cell r="B345" t="str">
            <v>86,route de Luxembourg</v>
          </cell>
          <cell r="C345" t="str">
            <v>L</v>
          </cell>
          <cell r="D345" t="str">
            <v>7240</v>
          </cell>
          <cell r="E345" t="str">
            <v>BERELDANGE</v>
          </cell>
          <cell r="F345" t="str">
            <v>B</v>
          </cell>
        </row>
        <row r="346">
          <cell r="A346" t="str">
            <v>DE OLIVEIRA QUIAIOS MARIA</v>
          </cell>
          <cell r="B346" t="str">
            <v>134,AV. PASTEUR</v>
          </cell>
          <cell r="C346" t="str">
            <v>L</v>
          </cell>
          <cell r="D346" t="str">
            <v>2309</v>
          </cell>
          <cell r="E346" t="str">
            <v>LUXEMBOURG</v>
          </cell>
          <cell r="F346" t="str">
            <v>B</v>
          </cell>
        </row>
        <row r="347">
          <cell r="A347" t="str">
            <v>DE SCHORLEMER Christophe</v>
          </cell>
          <cell r="B347" t="str">
            <v>361,rue de Rollingergrund</v>
          </cell>
          <cell r="C347" t="str">
            <v>L</v>
          </cell>
          <cell r="D347" t="str">
            <v>2441</v>
          </cell>
          <cell r="E347" t="str">
            <v>LUXEMBOURG</v>
          </cell>
          <cell r="F347" t="str">
            <v>B</v>
          </cell>
        </row>
        <row r="348">
          <cell r="A348" t="str">
            <v>DE VILLE DE GOYET Christian</v>
          </cell>
          <cell r="B348" t="str">
            <v>26,rue des Genets</v>
          </cell>
          <cell r="C348" t="str">
            <v>L</v>
          </cell>
          <cell r="D348" t="str">
            <v>8131</v>
          </cell>
          <cell r="E348" t="str">
            <v>BRIDEL</v>
          </cell>
          <cell r="F348" t="str">
            <v>B</v>
          </cell>
        </row>
        <row r="349">
          <cell r="A349" t="str">
            <v>DE VILLE Vinciane</v>
          </cell>
          <cell r="B349" t="str">
            <v>26,RUE DES GENÊTS</v>
          </cell>
          <cell r="C349" t="str">
            <v>L</v>
          </cell>
          <cell r="D349" t="str">
            <v>8131</v>
          </cell>
          <cell r="E349" t="str">
            <v>BRIDEL</v>
          </cell>
          <cell r="F349" t="str">
            <v>B</v>
          </cell>
        </row>
        <row r="350">
          <cell r="A350" t="str">
            <v>DE WAHA Arlette</v>
          </cell>
          <cell r="B350" t="str">
            <v>45,rue des Carrefours</v>
          </cell>
          <cell r="C350" t="str">
            <v>L</v>
          </cell>
          <cell r="D350" t="str">
            <v>8015</v>
          </cell>
          <cell r="E350" t="str">
            <v>STRASSEN</v>
          </cell>
          <cell r="F350" t="str">
            <v>B</v>
          </cell>
        </row>
        <row r="351">
          <cell r="A351" t="str">
            <v>DE WAHA ASTRID</v>
          </cell>
          <cell r="B351" t="str">
            <v>21,RUE ADOLPHE WEIS</v>
          </cell>
          <cell r="C351" t="str">
            <v>L</v>
          </cell>
          <cell r="D351" t="str">
            <v>7260</v>
          </cell>
          <cell r="E351" t="str">
            <v>BERELDANGE</v>
          </cell>
          <cell r="F351" t="str">
            <v>B</v>
          </cell>
        </row>
        <row r="352">
          <cell r="A352" t="str">
            <v>DE WAHA Jean-Marc</v>
          </cell>
          <cell r="B352" t="str">
            <v>20,rue des Martyrs</v>
          </cell>
          <cell r="C352" t="str">
            <v>L</v>
          </cell>
          <cell r="D352" t="str">
            <v>5636</v>
          </cell>
          <cell r="E352" t="str">
            <v>MONDORF</v>
          </cell>
          <cell r="F352" t="str">
            <v>B</v>
          </cell>
        </row>
        <row r="353">
          <cell r="A353" t="str">
            <v>DE WAHA Theodore</v>
          </cell>
          <cell r="B353" t="str">
            <v>5,rue de la Foret</v>
          </cell>
          <cell r="C353" t="str">
            <v>L</v>
          </cell>
          <cell r="D353" t="str">
            <v>5320</v>
          </cell>
          <cell r="E353" t="str">
            <v>CONTERN</v>
          </cell>
          <cell r="F353" t="str">
            <v>B</v>
          </cell>
        </row>
        <row r="354">
          <cell r="A354" t="str">
            <v>DEBOUNY Baudouin</v>
          </cell>
          <cell r="B354" t="str">
            <v>2,rue du Moulin</v>
          </cell>
          <cell r="C354" t="str">
            <v>L</v>
          </cell>
          <cell r="D354" t="str">
            <v>4933</v>
          </cell>
          <cell r="E354" t="str">
            <v>BASCHARAGE</v>
          </cell>
          <cell r="F354" t="str">
            <v>B</v>
          </cell>
        </row>
        <row r="355">
          <cell r="A355" t="str">
            <v>DECARPENTRIE Olivier</v>
          </cell>
          <cell r="B355" t="str">
            <v>44,rue des Romains</v>
          </cell>
          <cell r="C355" t="str">
            <v>L</v>
          </cell>
          <cell r="D355" t="str">
            <v>2443</v>
          </cell>
          <cell r="E355" t="str">
            <v>SENNINGERBERG</v>
          </cell>
          <cell r="F355" t="str">
            <v>B</v>
          </cell>
        </row>
        <row r="356">
          <cell r="A356" t="str">
            <v>DECKER John</v>
          </cell>
          <cell r="B356" t="str">
            <v>26,rue des Prés</v>
          </cell>
          <cell r="C356" t="str">
            <v>L</v>
          </cell>
          <cell r="D356" t="str">
            <v>7561</v>
          </cell>
          <cell r="E356" t="str">
            <v>MERSCH</v>
          </cell>
          <cell r="F356" t="str">
            <v>B</v>
          </cell>
        </row>
        <row r="357">
          <cell r="A357" t="str">
            <v>DEERENBERG Edwin</v>
          </cell>
          <cell r="B357" t="str">
            <v>37-39,rue Prince Henri</v>
          </cell>
          <cell r="C357" t="str">
            <v>L</v>
          </cell>
          <cell r="D357" t="str">
            <v>9047</v>
          </cell>
          <cell r="E357" t="str">
            <v>ETTELBRUCK</v>
          </cell>
          <cell r="F357" t="str">
            <v>B</v>
          </cell>
        </row>
        <row r="358">
          <cell r="A358" t="str">
            <v>DEGRAND ERIC</v>
          </cell>
          <cell r="B358" t="str">
            <v>98,RUE DU CIMETIERE</v>
          </cell>
          <cell r="C358" t="str">
            <v>L</v>
          </cell>
          <cell r="D358" t="str">
            <v>7313</v>
          </cell>
          <cell r="E358" t="str">
            <v>HEISDORF</v>
          </cell>
          <cell r="F358" t="str">
            <v>B</v>
          </cell>
        </row>
        <row r="359">
          <cell r="A359" t="str">
            <v>DEGRAND Gilbert Fernand</v>
          </cell>
          <cell r="B359" t="str">
            <v>10,rue du Chateau</v>
          </cell>
          <cell r="C359" t="str">
            <v>L</v>
          </cell>
          <cell r="D359" t="str">
            <v>7435</v>
          </cell>
          <cell r="E359" t="str">
            <v>HOLLENFELS</v>
          </cell>
          <cell r="F359" t="str">
            <v>B</v>
          </cell>
        </row>
        <row r="360">
          <cell r="A360" t="str">
            <v>DELACOUR Danielle</v>
          </cell>
          <cell r="B360" t="str">
            <v>12,rue de Strassen</v>
          </cell>
          <cell r="C360" t="str">
            <v>L</v>
          </cell>
          <cell r="D360" t="str">
            <v>8156</v>
          </cell>
          <cell r="E360" t="str">
            <v>BRIDEL</v>
          </cell>
          <cell r="F360" t="str">
            <v>B</v>
          </cell>
        </row>
        <row r="361">
          <cell r="A361" t="str">
            <v>DELFEL Robert</v>
          </cell>
          <cell r="B361" t="str">
            <v>9,rue Belle-Vue</v>
          </cell>
          <cell r="C361" t="str">
            <v>L</v>
          </cell>
          <cell r="D361" t="str">
            <v>8283</v>
          </cell>
          <cell r="E361" t="str">
            <v>KEHLEN</v>
          </cell>
          <cell r="F361" t="str">
            <v>B</v>
          </cell>
        </row>
        <row r="362">
          <cell r="A362" t="str">
            <v>DELIGNY Sabine</v>
          </cell>
          <cell r="B362" t="str">
            <v>55,rue des Marauchers</v>
          </cell>
          <cell r="C362" t="str">
            <v>L</v>
          </cell>
          <cell r="D362" t="str">
            <v>2124</v>
          </cell>
          <cell r="E362" t="str">
            <v>LUXEMBOURG</v>
          </cell>
          <cell r="F362" t="str">
            <v>B</v>
          </cell>
        </row>
        <row r="363">
          <cell r="A363" t="str">
            <v>DELL-COLBACH Danielle</v>
          </cell>
          <cell r="B363" t="str">
            <v>6,Op der Strooss</v>
          </cell>
          <cell r="C363" t="str">
            <v>L</v>
          </cell>
          <cell r="D363" t="str">
            <v>7650</v>
          </cell>
          <cell r="E363" t="str">
            <v>HEFINGEN</v>
          </cell>
          <cell r="F363" t="str">
            <v>B</v>
          </cell>
        </row>
        <row r="364">
          <cell r="A364" t="str">
            <v>DELMARKO Christine</v>
          </cell>
          <cell r="B364" t="str">
            <v>80,rte de Luxembourg</v>
          </cell>
          <cell r="C364" t="str">
            <v>L</v>
          </cell>
          <cell r="D364" t="str">
            <v>7240</v>
          </cell>
          <cell r="E364" t="str">
            <v>BERELDANGE</v>
          </cell>
          <cell r="F364" t="str">
            <v>B</v>
          </cell>
        </row>
        <row r="365">
          <cell r="A365" t="str">
            <v>DELMONT Laurence Jeanne</v>
          </cell>
          <cell r="B365" t="str">
            <v>24,Rabatt</v>
          </cell>
          <cell r="C365" t="str">
            <v>L</v>
          </cell>
          <cell r="D365" t="str">
            <v>6475</v>
          </cell>
          <cell r="E365" t="str">
            <v>ECHTERNACH</v>
          </cell>
          <cell r="F365" t="str">
            <v>B</v>
          </cell>
        </row>
        <row r="366">
          <cell r="A366" t="str">
            <v>DEMUTH Joseph</v>
          </cell>
          <cell r="B366" t="str">
            <v>6,rue de Crecy</v>
          </cell>
          <cell r="C366" t="str">
            <v>L</v>
          </cell>
          <cell r="D366" t="str">
            <v>1364</v>
          </cell>
          <cell r="E366" t="str">
            <v>LUXEMBOURG</v>
          </cell>
          <cell r="F366" t="str">
            <v>B</v>
          </cell>
        </row>
        <row r="367">
          <cell r="A367" t="str">
            <v>DENIS SANDRA</v>
          </cell>
          <cell r="B367" t="str">
            <v>27A,RUE ROBERT SCHUMAN</v>
          </cell>
          <cell r="C367" t="str">
            <v>L</v>
          </cell>
          <cell r="D367" t="str">
            <v>5751</v>
          </cell>
          <cell r="E367" t="str">
            <v>FRISANGE</v>
          </cell>
          <cell r="F367" t="str">
            <v>B</v>
          </cell>
        </row>
        <row r="368">
          <cell r="A368" t="str">
            <v>DENZLE Christiane</v>
          </cell>
          <cell r="B368" t="str">
            <v>89,rue Cents</v>
          </cell>
          <cell r="C368" t="str">
            <v>L</v>
          </cell>
          <cell r="D368" t="str">
            <v>1319</v>
          </cell>
          <cell r="E368" t="str">
            <v>LUXEMBOURG</v>
          </cell>
          <cell r="F368" t="str">
            <v>B</v>
          </cell>
        </row>
        <row r="369">
          <cell r="A369" t="str">
            <v>DEPERE Cindy</v>
          </cell>
          <cell r="B369" t="str">
            <v>1,bvd Charles Marx</v>
          </cell>
          <cell r="C369" t="str">
            <v>L</v>
          </cell>
          <cell r="D369" t="str">
            <v>2130</v>
          </cell>
          <cell r="E369" t="str">
            <v>LUXEMBOURG</v>
          </cell>
          <cell r="F369" t="str">
            <v>B</v>
          </cell>
        </row>
        <row r="370">
          <cell r="A370" t="str">
            <v>DERNOEDEN Daniel</v>
          </cell>
          <cell r="B370" t="str">
            <v>85,um Schlass</v>
          </cell>
          <cell r="C370" t="str">
            <v>L</v>
          </cell>
          <cell r="D370" t="str">
            <v>5880</v>
          </cell>
          <cell r="E370" t="str">
            <v>HESPERANGE</v>
          </cell>
          <cell r="F370" t="str">
            <v>B</v>
          </cell>
        </row>
        <row r="371">
          <cell r="A371" t="str">
            <v>DESPOTOPOULOU Aikaterini</v>
          </cell>
          <cell r="B371" t="str">
            <v>152,rue Albert Unden</v>
          </cell>
          <cell r="C371" t="str">
            <v>L</v>
          </cell>
          <cell r="D371" t="str">
            <v>2652</v>
          </cell>
          <cell r="E371" t="str">
            <v>LUXEMBOURG</v>
          </cell>
          <cell r="F371" t="str">
            <v>B</v>
          </cell>
        </row>
        <row r="372">
          <cell r="A372" t="str">
            <v>DESSOUROUX George</v>
          </cell>
          <cell r="B372" t="str">
            <v>41,RUE MATHIAS TRESCH</v>
          </cell>
          <cell r="C372" t="str">
            <v>L</v>
          </cell>
          <cell r="D372" t="str">
            <v>2626</v>
          </cell>
          <cell r="E372" t="str">
            <v>LUXEMBOURG</v>
          </cell>
          <cell r="F372" t="str">
            <v>B</v>
          </cell>
        </row>
        <row r="373">
          <cell r="A373" t="str">
            <v>DETAMPEL Juliette</v>
          </cell>
          <cell r="B373" t="str">
            <v>4,rue Jean Pierre Lamper</v>
          </cell>
          <cell r="C373" t="str">
            <v>L</v>
          </cell>
          <cell r="D373" t="str">
            <v>5943</v>
          </cell>
          <cell r="E373" t="str">
            <v>ITZIG</v>
          </cell>
          <cell r="F373" t="str">
            <v>B</v>
          </cell>
        </row>
        <row r="374">
          <cell r="A374" t="str">
            <v>DI CENTA Nicole Victorine</v>
          </cell>
          <cell r="B374" t="str">
            <v>7, Val des Romains</v>
          </cell>
          <cell r="C374" t="str">
            <v>L</v>
          </cell>
          <cell r="D374" t="str">
            <v>8149</v>
          </cell>
          <cell r="E374" t="str">
            <v>BRIDEL</v>
          </cell>
          <cell r="F374" t="str">
            <v>B</v>
          </cell>
        </row>
        <row r="375">
          <cell r="A375" t="str">
            <v>DI PASQUALE CLAUDIO</v>
          </cell>
          <cell r="B375" t="str">
            <v>15,RUE BEAULIEU</v>
          </cell>
          <cell r="C375" t="str">
            <v>L</v>
          </cell>
          <cell r="D375" t="str">
            <v>7302</v>
          </cell>
          <cell r="E375" t="str">
            <v>MULLENDORF</v>
          </cell>
          <cell r="F375" t="str">
            <v>B</v>
          </cell>
        </row>
        <row r="376">
          <cell r="A376" t="str">
            <v>DI PASQUALE SANDRO</v>
          </cell>
          <cell r="B376" t="str">
            <v>15,RUE BEAULIEU</v>
          </cell>
          <cell r="C376" t="str">
            <v>L</v>
          </cell>
          <cell r="D376" t="str">
            <v>7302</v>
          </cell>
          <cell r="E376" t="str">
            <v>M]LLENDORF</v>
          </cell>
          <cell r="F376" t="str">
            <v>B</v>
          </cell>
        </row>
        <row r="377">
          <cell r="A377" t="str">
            <v>DIAS GONCALVES CELIA</v>
          </cell>
          <cell r="B377" t="str">
            <v>22,RUE DICKS LENTZ</v>
          </cell>
          <cell r="C377" t="str">
            <v>L</v>
          </cell>
          <cell r="D377" t="str">
            <v>4540</v>
          </cell>
          <cell r="E377" t="str">
            <v>DIFFERDANGE</v>
          </cell>
          <cell r="F377" t="str">
            <v>B</v>
          </cell>
        </row>
        <row r="378">
          <cell r="A378" t="str">
            <v>DIAS MARTINS Rosa</v>
          </cell>
          <cell r="B378" t="str">
            <v>30,mte Haute</v>
          </cell>
          <cell r="C378" t="str">
            <v>L</v>
          </cell>
          <cell r="D378" t="str">
            <v>7323</v>
          </cell>
          <cell r="E378" t="str">
            <v>Steinsel</v>
          </cell>
          <cell r="F378" t="str">
            <v>B</v>
          </cell>
        </row>
        <row r="379">
          <cell r="A379" t="str">
            <v>DIAZ GONZALVES BEATRIZ</v>
          </cell>
          <cell r="B379" t="str">
            <v>2,RUE ADOLPHE WEIS</v>
          </cell>
          <cell r="C379" t="str">
            <v>L</v>
          </cell>
          <cell r="D379" t="str">
            <v>7260</v>
          </cell>
          <cell r="E379" t="str">
            <v>BERELDANGE</v>
          </cell>
          <cell r="F379" t="str">
            <v>B</v>
          </cell>
        </row>
        <row r="380">
          <cell r="A380" t="str">
            <v>DICKES Carlo</v>
          </cell>
          <cell r="B380" t="str">
            <v>4,op der Dresch</v>
          </cell>
          <cell r="C380" t="str">
            <v>L</v>
          </cell>
          <cell r="D380" t="str">
            <v>8127</v>
          </cell>
          <cell r="E380" t="str">
            <v>BRIDEL</v>
          </cell>
          <cell r="F380" t="str">
            <v>B</v>
          </cell>
        </row>
        <row r="381">
          <cell r="A381" t="str">
            <v>DICKES Raphaelle</v>
          </cell>
          <cell r="B381" t="str">
            <v>4,op der Drech</v>
          </cell>
          <cell r="C381" t="str">
            <v>L</v>
          </cell>
          <cell r="D381" t="str">
            <v>8127</v>
          </cell>
          <cell r="E381" t="str">
            <v>BRIDEL</v>
          </cell>
          <cell r="F381" t="str">
            <v>B</v>
          </cell>
        </row>
        <row r="382">
          <cell r="A382" t="str">
            <v>DIEDERICH Baudouin Nic</v>
          </cell>
          <cell r="B382" t="str">
            <v>204,rue de Reckenthal</v>
          </cell>
          <cell r="C382" t="str">
            <v>L</v>
          </cell>
          <cell r="D382" t="str">
            <v>2410</v>
          </cell>
          <cell r="E382" t="str">
            <v>STRASSEN</v>
          </cell>
          <cell r="F382" t="str">
            <v>B</v>
          </cell>
        </row>
        <row r="383">
          <cell r="A383" t="str">
            <v>DIEDERICH Christel</v>
          </cell>
          <cell r="B383" t="str">
            <v>204,rue de Reckenthal</v>
          </cell>
          <cell r="C383" t="str">
            <v>L</v>
          </cell>
          <cell r="D383" t="str">
            <v>2410</v>
          </cell>
          <cell r="E383" t="str">
            <v>LUXEMBOURG</v>
          </cell>
          <cell r="F383" t="str">
            <v>B</v>
          </cell>
        </row>
        <row r="384">
          <cell r="A384" t="str">
            <v>DIEDERICH Gaston</v>
          </cell>
          <cell r="B384" t="str">
            <v>18,rue Belle Vue</v>
          </cell>
          <cell r="C384" t="str">
            <v>L</v>
          </cell>
          <cell r="D384" t="str">
            <v>7214</v>
          </cell>
          <cell r="E384" t="str">
            <v>BERELDANGE</v>
          </cell>
          <cell r="F384" t="str">
            <v>B</v>
          </cell>
        </row>
        <row r="385">
          <cell r="A385" t="str">
            <v>DIEDERICH MARC</v>
          </cell>
          <cell r="B385" t="str">
            <v>18,RUE BELLE-VUE</v>
          </cell>
          <cell r="C385" t="str">
            <v>L</v>
          </cell>
          <cell r="D385" t="str">
            <v>7214</v>
          </cell>
          <cell r="E385" t="str">
            <v>BERELDANGE</v>
          </cell>
          <cell r="F385" t="str">
            <v>B</v>
          </cell>
        </row>
        <row r="386">
          <cell r="A386" t="str">
            <v>DINIS ALVES Manuel</v>
          </cell>
          <cell r="B386" t="str">
            <v>10,rue um Kneppchen</v>
          </cell>
          <cell r="C386" t="str">
            <v>L</v>
          </cell>
          <cell r="D386" t="str">
            <v>9370</v>
          </cell>
          <cell r="E386" t="str">
            <v>GILSDORF</v>
          </cell>
          <cell r="F386" t="str">
            <v>B</v>
          </cell>
        </row>
        <row r="387">
          <cell r="A387" t="str">
            <v>DINIS MORAIS Mafalda</v>
          </cell>
          <cell r="B387" t="str">
            <v>27,rue des Jardins</v>
          </cell>
          <cell r="C387" t="str">
            <v>L</v>
          </cell>
          <cell r="D387" t="str">
            <v>4591</v>
          </cell>
          <cell r="E387" t="str">
            <v>Differdange</v>
          </cell>
          <cell r="F387" t="str">
            <v>B</v>
          </cell>
        </row>
        <row r="388">
          <cell r="A388" t="str">
            <v>DIRKES Sonja</v>
          </cell>
          <cell r="B388" t="str">
            <v>4,rue Belle-Vue</v>
          </cell>
          <cell r="C388" t="str">
            <v>L</v>
          </cell>
          <cell r="D388" t="str">
            <v>9176</v>
          </cell>
          <cell r="E388" t="str">
            <v>Niederfeulen</v>
          </cell>
          <cell r="F388" t="str">
            <v>B</v>
          </cell>
        </row>
        <row r="389">
          <cell r="A389" t="str">
            <v>DJIDEL NAIMA</v>
          </cell>
          <cell r="B389" t="str">
            <v>28,RUE ADOLPHE WEIS</v>
          </cell>
          <cell r="C389" t="str">
            <v>L</v>
          </cell>
          <cell r="D389" t="str">
            <v>7260</v>
          </cell>
          <cell r="E389" t="str">
            <v>BERELDANGE</v>
          </cell>
          <cell r="F389" t="str">
            <v>B</v>
          </cell>
        </row>
        <row r="390">
          <cell r="A390" t="str">
            <v>DO CARMODIAS Teresa</v>
          </cell>
          <cell r="B390" t="str">
            <v>71,rue Principale</v>
          </cell>
          <cell r="C390" t="str">
            <v>L</v>
          </cell>
          <cell r="D390" t="str">
            <v>5367</v>
          </cell>
          <cell r="E390" t="str">
            <v>Schuttrange</v>
          </cell>
          <cell r="F390" t="str">
            <v>B</v>
          </cell>
        </row>
        <row r="391">
          <cell r="A391" t="str">
            <v>DOHEEM VERSUERGT A.S.B.L</v>
          </cell>
          <cell r="B391" t="str">
            <v>B.P. 404</v>
          </cell>
          <cell r="C391" t="str">
            <v>L</v>
          </cell>
          <cell r="D391" t="str">
            <v>2014</v>
          </cell>
          <cell r="E391" t="str">
            <v>LUXEMBOURG</v>
          </cell>
          <cell r="F391" t="str">
            <v>B</v>
          </cell>
        </row>
        <row r="392">
          <cell r="A392" t="str">
            <v>DONCKEL Pierre Alain Marie</v>
          </cell>
          <cell r="B392" t="str">
            <v>2,rue J.F. Kennedy</v>
          </cell>
          <cell r="C392" t="str">
            <v>L</v>
          </cell>
          <cell r="D392" t="str">
            <v>8141</v>
          </cell>
          <cell r="E392" t="str">
            <v>BRIDEL</v>
          </cell>
          <cell r="F392" t="str">
            <v>B</v>
          </cell>
        </row>
        <row r="393">
          <cell r="A393" t="str">
            <v>DONDELINGER ANDREE</v>
          </cell>
          <cell r="B393" t="str">
            <v>13,RUE MICHEL LENTZ</v>
          </cell>
          <cell r="C393" t="str">
            <v>L</v>
          </cell>
          <cell r="D393" t="str">
            <v>7259</v>
          </cell>
          <cell r="E393" t="str">
            <v>BERELDANGE</v>
          </cell>
          <cell r="F393" t="str">
            <v>B</v>
          </cell>
        </row>
        <row r="394">
          <cell r="A394" t="str">
            <v>DONNERSBACH JEAN CLAUDE</v>
          </cell>
          <cell r="B394" t="str">
            <v>40,RUE JEAN MERCATORIS</v>
          </cell>
          <cell r="C394" t="str">
            <v>L</v>
          </cell>
          <cell r="D394" t="str">
            <v>7237</v>
          </cell>
          <cell r="E394" t="str">
            <v>HELMSANGE</v>
          </cell>
          <cell r="F394" t="str">
            <v>B</v>
          </cell>
        </row>
        <row r="395">
          <cell r="A395" t="str">
            <v>DONVEN DANIELE</v>
          </cell>
          <cell r="B395" t="str">
            <v>4,CITE PRINCESSE AMELIE</v>
          </cell>
          <cell r="C395" t="str">
            <v>L</v>
          </cell>
          <cell r="D395" t="str">
            <v>7262</v>
          </cell>
          <cell r="E395" t="str">
            <v>HELMSANGE</v>
          </cell>
          <cell r="F395" t="str">
            <v>B</v>
          </cell>
        </row>
        <row r="396">
          <cell r="A396" t="str">
            <v>DORRES Yolanda</v>
          </cell>
          <cell r="B396" t="str">
            <v>4,op der Steh</v>
          </cell>
          <cell r="C396" t="str">
            <v>L</v>
          </cell>
          <cell r="D396" t="str">
            <v>3328</v>
          </cell>
          <cell r="E396" t="str">
            <v>CRAUTHEM</v>
          </cell>
          <cell r="F396" t="str">
            <v>B</v>
          </cell>
        </row>
        <row r="397">
          <cell r="A397" t="str">
            <v>DOS SANTOS ANDRADE Jandirson</v>
          </cell>
          <cell r="B397" t="str">
            <v>103,Muehlenweg</v>
          </cell>
          <cell r="C397" t="str">
            <v>L</v>
          </cell>
          <cell r="D397" t="str">
            <v>2155</v>
          </cell>
          <cell r="E397" t="str">
            <v>LUXEMBOURG</v>
          </cell>
          <cell r="F397" t="str">
            <v>B</v>
          </cell>
        </row>
        <row r="398">
          <cell r="A398" t="str">
            <v>DOS SANTOS ANDRE MANUEL</v>
          </cell>
          <cell r="B398" t="str">
            <v>298,ROUTE DE LONGWY</v>
          </cell>
          <cell r="C398" t="str">
            <v>L</v>
          </cell>
          <cell r="D398" t="str">
            <v>1940</v>
          </cell>
          <cell r="E398" t="str">
            <v>LUXEMBOURG</v>
          </cell>
          <cell r="F398" t="str">
            <v>B</v>
          </cell>
        </row>
        <row r="399">
          <cell r="A399" t="str">
            <v>DOS SANTOS GARCIA Luis Lourenc</v>
          </cell>
          <cell r="B399" t="str">
            <v>25,rue des pres</v>
          </cell>
          <cell r="C399" t="str">
            <v>L</v>
          </cell>
          <cell r="D399" t="str">
            <v>7333</v>
          </cell>
          <cell r="E399" t="str">
            <v>STEINSEL</v>
          </cell>
          <cell r="F399" t="str">
            <v>B</v>
          </cell>
        </row>
        <row r="400">
          <cell r="A400" t="str">
            <v>DOS SANTOS LOUREIRO Eduardo</v>
          </cell>
          <cell r="B400" t="str">
            <v>43,cité Kirschberg</v>
          </cell>
          <cell r="C400" t="str">
            <v>L</v>
          </cell>
          <cell r="D400" t="str">
            <v>3733</v>
          </cell>
          <cell r="E400" t="str">
            <v>RUMELANGE</v>
          </cell>
          <cell r="F400" t="str">
            <v>B</v>
          </cell>
        </row>
        <row r="401">
          <cell r="A401" t="str">
            <v>DOS SANTOS MOREIRA Cesar Ferna</v>
          </cell>
          <cell r="B401" t="str">
            <v>47,rue C.M. Spoo</v>
          </cell>
          <cell r="C401" t="str">
            <v>L</v>
          </cell>
          <cell r="D401" t="str">
            <v>4323</v>
          </cell>
          <cell r="E401" t="str">
            <v>ESCH/ALZETTE</v>
          </cell>
          <cell r="F401" t="str">
            <v>B</v>
          </cell>
        </row>
        <row r="402">
          <cell r="A402" t="str">
            <v>DOS SANTOS REGO Elisabete</v>
          </cell>
          <cell r="B402" t="str">
            <v>16,rue G.D. Charlotte</v>
          </cell>
          <cell r="C402" t="str">
            <v>L</v>
          </cell>
          <cell r="D402" t="str">
            <v>7209</v>
          </cell>
          <cell r="E402" t="str">
            <v>WALFERDANGE</v>
          </cell>
          <cell r="F402" t="str">
            <v>B</v>
          </cell>
        </row>
        <row r="403">
          <cell r="A403" t="str">
            <v>DOS SANTOS Suzanne</v>
          </cell>
          <cell r="B403" t="str">
            <v>14,rue du Moulin</v>
          </cell>
          <cell r="C403" t="str">
            <v>L</v>
          </cell>
          <cell r="D403" t="str">
            <v>7454</v>
          </cell>
          <cell r="E403" t="str">
            <v>LINTGEN</v>
          </cell>
          <cell r="F403" t="str">
            <v>B</v>
          </cell>
        </row>
        <row r="404">
          <cell r="A404" t="str">
            <v>DOSTERT Frank</v>
          </cell>
          <cell r="B404" t="str">
            <v>5,rue de Reichlange</v>
          </cell>
          <cell r="C404" t="str">
            <v>L</v>
          </cell>
          <cell r="D404" t="str">
            <v>8508</v>
          </cell>
          <cell r="E404" t="str">
            <v>REDANGE-SUR-ATTERT</v>
          </cell>
          <cell r="F404" t="str">
            <v>B</v>
          </cell>
        </row>
        <row r="405">
          <cell r="A405" t="str">
            <v>DOSTERT José</v>
          </cell>
          <cell r="B405" t="str">
            <v>72,rue des Sources</v>
          </cell>
          <cell r="C405" t="str">
            <v>L</v>
          </cell>
          <cell r="D405" t="str">
            <v>2542</v>
          </cell>
          <cell r="E405" t="str">
            <v>LUXEMBOURG</v>
          </cell>
          <cell r="F405" t="str">
            <v>B</v>
          </cell>
        </row>
        <row r="406">
          <cell r="A406" t="str">
            <v>DRAGO Giuseppe Mario</v>
          </cell>
          <cell r="B406" t="str">
            <v>17,Bounert</v>
          </cell>
          <cell r="C406" t="str">
            <v>L</v>
          </cell>
          <cell r="D406" t="str">
            <v>6975</v>
          </cell>
          <cell r="E406" t="str">
            <v>RAMELDANGE</v>
          </cell>
          <cell r="F406" t="str">
            <v>B</v>
          </cell>
        </row>
        <row r="407">
          <cell r="A407" t="str">
            <v>DRAGOVIC Miras</v>
          </cell>
          <cell r="B407" t="str">
            <v>22,rue Ed Oster</v>
          </cell>
          <cell r="C407" t="str">
            <v>L</v>
          </cell>
          <cell r="D407" t="str">
            <v>2272</v>
          </cell>
          <cell r="E407" t="str">
            <v>HOWALD</v>
          </cell>
          <cell r="F407" t="str">
            <v>B</v>
          </cell>
        </row>
        <row r="408">
          <cell r="A408" t="str">
            <v>DRAISBACH CHRISTIAN</v>
          </cell>
          <cell r="B408" t="str">
            <v>8,BEI DEN 5 BUCHEN</v>
          </cell>
          <cell r="C408" t="str">
            <v>L</v>
          </cell>
          <cell r="D408" t="str">
            <v>8123</v>
          </cell>
          <cell r="E408" t="str">
            <v>BRIDEL</v>
          </cell>
          <cell r="F408" t="str">
            <v>B</v>
          </cell>
        </row>
        <row r="409">
          <cell r="A409" t="str">
            <v>DREBENSTEDT XAVIER</v>
          </cell>
          <cell r="B409" t="str">
            <v>14,RUE DE LA PAIX</v>
          </cell>
          <cell r="C409" t="str">
            <v>L</v>
          </cell>
          <cell r="D409" t="str">
            <v>8020</v>
          </cell>
          <cell r="E409" t="str">
            <v>STRASSEN</v>
          </cell>
          <cell r="F409" t="str">
            <v>B</v>
          </cell>
        </row>
        <row r="410">
          <cell r="A410" t="str">
            <v>DRUCKER Sylvie</v>
          </cell>
          <cell r="B410" t="str">
            <v>16,op der Sterz</v>
          </cell>
          <cell r="C410" t="str">
            <v>L</v>
          </cell>
          <cell r="D410" t="str">
            <v>5823</v>
          </cell>
          <cell r="E410" t="str">
            <v>FENTANGE</v>
          </cell>
          <cell r="F410" t="str">
            <v>B</v>
          </cell>
        </row>
        <row r="411">
          <cell r="A411" t="str">
            <v>DUARTE PEREIRA Ana Cristina</v>
          </cell>
          <cell r="B411" t="str">
            <v>95,rue des trevires</v>
          </cell>
          <cell r="C411" t="str">
            <v>L</v>
          </cell>
          <cell r="D411" t="str">
            <v>2628</v>
          </cell>
          <cell r="E411" t="str">
            <v>LUXEMBOURG</v>
          </cell>
          <cell r="F411" t="str">
            <v>B</v>
          </cell>
        </row>
        <row r="412">
          <cell r="A412" t="str">
            <v>DUARTE ROCHA Cristina</v>
          </cell>
          <cell r="B412" t="str">
            <v>42,route de Diekirch</v>
          </cell>
          <cell r="C412" t="str">
            <v>L</v>
          </cell>
          <cell r="D412" t="str">
            <v>7220</v>
          </cell>
          <cell r="E412" t="str">
            <v>WALFERDANGE</v>
          </cell>
          <cell r="F412" t="str">
            <v>B</v>
          </cell>
        </row>
        <row r="413">
          <cell r="A413" t="str">
            <v>DUBARRY Florence</v>
          </cell>
          <cell r="B413" t="str">
            <v>72,rue de Bridel</v>
          </cell>
          <cell r="C413" t="str">
            <v>L</v>
          </cell>
          <cell r="D413" t="str">
            <v>7217</v>
          </cell>
          <cell r="E413" t="str">
            <v>BERELDANGE</v>
          </cell>
          <cell r="F413" t="str">
            <v>B</v>
          </cell>
        </row>
        <row r="414">
          <cell r="A414" t="str">
            <v>DUBOIS Dominica</v>
          </cell>
          <cell r="B414" t="str">
            <v>282,rue de Neudorf</v>
          </cell>
          <cell r="C414" t="str">
            <v>L</v>
          </cell>
          <cell r="D414" t="str">
            <v>2222</v>
          </cell>
          <cell r="E414" t="str">
            <v>LUXEMBOURG</v>
          </cell>
          <cell r="F414" t="str">
            <v>B</v>
          </cell>
        </row>
        <row r="415">
          <cell r="A415" t="str">
            <v>DUBOIS Marie-Christine</v>
          </cell>
          <cell r="B415" t="str">
            <v>28,rue Adolphe Weis</v>
          </cell>
          <cell r="C415" t="str">
            <v>L</v>
          </cell>
          <cell r="D415" t="str">
            <v>7260</v>
          </cell>
          <cell r="E415" t="str">
            <v>BERELDANGE</v>
          </cell>
          <cell r="F415" t="str">
            <v>B</v>
          </cell>
        </row>
        <row r="416">
          <cell r="A416" t="str">
            <v>DUHR Mariette</v>
          </cell>
          <cell r="B416" t="str">
            <v>10,rue Adolphe Weis</v>
          </cell>
          <cell r="C416" t="str">
            <v>L</v>
          </cell>
          <cell r="D416" t="str">
            <v>7260</v>
          </cell>
          <cell r="E416" t="str">
            <v>BERELDANGE</v>
          </cell>
          <cell r="F416" t="str">
            <v>B</v>
          </cell>
        </row>
        <row r="417">
          <cell r="A417" t="str">
            <v>DUNSMORE Gary</v>
          </cell>
          <cell r="B417" t="str">
            <v>55,rte de Beggen</v>
          </cell>
          <cell r="C417" t="str">
            <v>L</v>
          </cell>
          <cell r="D417" t="str">
            <v>1221</v>
          </cell>
          <cell r="E417" t="str">
            <v>LUXEMBOURG</v>
          </cell>
          <cell r="F417" t="str">
            <v>B</v>
          </cell>
        </row>
        <row r="418">
          <cell r="A418" t="str">
            <v>DUNSTAN PAUL</v>
          </cell>
          <cell r="B418" t="str">
            <v>54,ST.FOND MARTIN</v>
          </cell>
          <cell r="C418" t="str">
            <v>L</v>
          </cell>
          <cell r="D418" t="str">
            <v>2135</v>
          </cell>
          <cell r="E418" t="str">
            <v>LUXEMBOURG</v>
          </cell>
          <cell r="F418" t="str">
            <v>B</v>
          </cell>
        </row>
        <row r="419">
          <cell r="A419" t="str">
            <v>DUPONT Lynn</v>
          </cell>
          <cell r="B419" t="str">
            <v>25,rue Leandre la croix</v>
          </cell>
          <cell r="C419" t="str">
            <v>L</v>
          </cell>
          <cell r="D419" t="str">
            <v>1913</v>
          </cell>
          <cell r="E419" t="str">
            <v>LUXEMBOURG</v>
          </cell>
          <cell r="F419" t="str">
            <v>B</v>
          </cell>
        </row>
        <row r="420">
          <cell r="A420" t="str">
            <v>DUPONT Robert</v>
          </cell>
          <cell r="B420" t="str">
            <v>13,rue des Vergers</v>
          </cell>
          <cell r="C420" t="str">
            <v>L</v>
          </cell>
          <cell r="D420" t="str">
            <v>7339</v>
          </cell>
          <cell r="E420" t="str">
            <v>STEINSEL</v>
          </cell>
          <cell r="F420" t="str">
            <v>B</v>
          </cell>
        </row>
        <row r="421">
          <cell r="A421" t="str">
            <v>DUPREL CLAUDINE</v>
          </cell>
          <cell r="B421" t="str">
            <v>14,RUE DE GREISCH</v>
          </cell>
          <cell r="C421" t="str">
            <v>L</v>
          </cell>
          <cell r="D421" t="str">
            <v>7480</v>
          </cell>
          <cell r="E421" t="str">
            <v>TUNTANGE</v>
          </cell>
          <cell r="F421" t="str">
            <v>B</v>
          </cell>
        </row>
        <row r="422">
          <cell r="A422" t="str">
            <v>DUVAL PIMENTEL ROMANA</v>
          </cell>
          <cell r="B422" t="str">
            <v>5,RUE DE L'INDUSTRIE</v>
          </cell>
          <cell r="C422" t="str">
            <v>L</v>
          </cell>
          <cell r="D422" t="str">
            <v>8069</v>
          </cell>
          <cell r="E422" t="str">
            <v>BERTRANGE</v>
          </cell>
          <cell r="F422" t="str">
            <v>B</v>
          </cell>
        </row>
        <row r="423">
          <cell r="A423" t="str">
            <v>E.T.S.</v>
          </cell>
          <cell r="B423" t="str">
            <v>30,rue de Diekirch</v>
          </cell>
          <cell r="C423" t="str">
            <v>L</v>
          </cell>
          <cell r="D423" t="str">
            <v>7440</v>
          </cell>
          <cell r="E423" t="str">
            <v>Lintgen</v>
          </cell>
          <cell r="F423" t="str">
            <v>B</v>
          </cell>
        </row>
        <row r="424">
          <cell r="A424" t="str">
            <v>ECKER Anne Catherine Gabrielle</v>
          </cell>
          <cell r="B424" t="str">
            <v>11,rue Michel Lentz</v>
          </cell>
          <cell r="C424" t="str">
            <v>L</v>
          </cell>
          <cell r="D424" t="str">
            <v>1928</v>
          </cell>
          <cell r="E424" t="str">
            <v>LUXEMBOURG</v>
          </cell>
          <cell r="F424" t="str">
            <v>B</v>
          </cell>
        </row>
        <row r="425">
          <cell r="A425" t="str">
            <v>EDO JUAN</v>
          </cell>
          <cell r="B425" t="str">
            <v>4,cite Aline Mayrisch</v>
          </cell>
          <cell r="C425" t="str">
            <v>L</v>
          </cell>
          <cell r="D425" t="str">
            <v>7268</v>
          </cell>
          <cell r="E425" t="str">
            <v>BERELDANGE</v>
          </cell>
          <cell r="F425" t="str">
            <v>B</v>
          </cell>
        </row>
        <row r="426">
          <cell r="A426" t="str">
            <v>EDWARDS-AUMANEN Katarina</v>
          </cell>
          <cell r="B426" t="str">
            <v>92,rte de Luxembourg</v>
          </cell>
          <cell r="C426" t="str">
            <v>L</v>
          </cell>
          <cell r="D426" t="str">
            <v>7240</v>
          </cell>
          <cell r="E426" t="str">
            <v>BERELDANGE</v>
          </cell>
          <cell r="F426" t="str">
            <v>B</v>
          </cell>
        </row>
        <row r="427">
          <cell r="A427" t="str">
            <v>EHLINGER Danielle</v>
          </cell>
          <cell r="B427" t="str">
            <v>9,rue Holleschberg</v>
          </cell>
          <cell r="C427" t="str">
            <v>L</v>
          </cell>
          <cell r="D427" t="str">
            <v>5831</v>
          </cell>
          <cell r="E427" t="str">
            <v>HESPERANGE</v>
          </cell>
          <cell r="F427" t="str">
            <v>B</v>
          </cell>
        </row>
        <row r="428">
          <cell r="A428" t="str">
            <v>EHMANN-MULLER Inge Emmi</v>
          </cell>
          <cell r="B428" t="str">
            <v>155,rue de Trèves</v>
          </cell>
          <cell r="C428" t="str">
            <v>L</v>
          </cell>
          <cell r="D428" t="str">
            <v>2630</v>
          </cell>
          <cell r="E428" t="str">
            <v>LUXEMBOURG</v>
          </cell>
          <cell r="F428" t="str">
            <v>B</v>
          </cell>
        </row>
        <row r="429">
          <cell r="A429" t="str">
            <v>EHRHARD Ralph</v>
          </cell>
          <cell r="B429" t="str">
            <v>32,rue Paul Henkes</v>
          </cell>
          <cell r="C429" t="str">
            <v>L</v>
          </cell>
          <cell r="D429" t="str">
            <v>1710</v>
          </cell>
          <cell r="E429" t="str">
            <v>LUXEMBOURG</v>
          </cell>
          <cell r="F429" t="str">
            <v>B</v>
          </cell>
        </row>
        <row r="430">
          <cell r="A430" t="str">
            <v>EICHER Frères S.A.R.L.</v>
          </cell>
          <cell r="B430" t="str">
            <v>120,rte d'Arlon</v>
          </cell>
          <cell r="C430" t="str">
            <v>L</v>
          </cell>
          <cell r="D430" t="str">
            <v>8001</v>
          </cell>
          <cell r="E430" t="str">
            <v>STRASSEN</v>
          </cell>
          <cell r="F430" t="str">
            <v>B</v>
          </cell>
        </row>
        <row r="431">
          <cell r="A431" t="str">
            <v>EIDEN GUSTAVE</v>
          </cell>
          <cell r="B431" t="str">
            <v>20,RUE DES MERCATORIS</v>
          </cell>
          <cell r="C431" t="str">
            <v>L</v>
          </cell>
          <cell r="D431" t="str">
            <v>7237</v>
          </cell>
          <cell r="E431" t="str">
            <v>HELMSANGE</v>
          </cell>
          <cell r="F431" t="str">
            <v>B</v>
          </cell>
        </row>
        <row r="432">
          <cell r="A432" t="str">
            <v>EINSWEILER Armand</v>
          </cell>
          <cell r="B432" t="str">
            <v>8,rue du Ruisseau</v>
          </cell>
          <cell r="C432" t="str">
            <v>L</v>
          </cell>
          <cell r="D432" t="str">
            <v>7592</v>
          </cell>
          <cell r="E432" t="str">
            <v>BERINGEN</v>
          </cell>
          <cell r="F432" t="str">
            <v>B</v>
          </cell>
        </row>
        <row r="433">
          <cell r="A433" t="str">
            <v>EISCHEN Guy</v>
          </cell>
          <cell r="B433" t="str">
            <v>9,rue Mandelbaach</v>
          </cell>
          <cell r="C433" t="str">
            <v>L</v>
          </cell>
          <cell r="D433" t="str">
            <v>7415</v>
          </cell>
          <cell r="E433" t="str">
            <v>BROUCH</v>
          </cell>
          <cell r="F433" t="str">
            <v>B</v>
          </cell>
        </row>
        <row r="434">
          <cell r="A434" t="str">
            <v>EISENLOFFEL Guy Jean Marie</v>
          </cell>
          <cell r="B434" t="str">
            <v>128,rue d'Esch</v>
          </cell>
          <cell r="C434" t="str">
            <v>L</v>
          </cell>
          <cell r="D434" t="str">
            <v>3922</v>
          </cell>
          <cell r="E434" t="str">
            <v>MONDERCANGE</v>
          </cell>
          <cell r="F434" t="str">
            <v>B</v>
          </cell>
        </row>
        <row r="435">
          <cell r="A435" t="str">
            <v>EISENLOFFEL Jean</v>
          </cell>
          <cell r="B435" t="str">
            <v>58,rue Marie-Therese</v>
          </cell>
          <cell r="C435" t="str">
            <v>L</v>
          </cell>
          <cell r="D435" t="str">
            <v>3257</v>
          </cell>
          <cell r="E435" t="str">
            <v>BETTEMBOURG</v>
          </cell>
          <cell r="F435" t="str">
            <v>B</v>
          </cell>
        </row>
        <row r="436">
          <cell r="A436" t="str">
            <v>EISTRUP Ole</v>
          </cell>
          <cell r="B436" t="str">
            <v>33,rue Mohrfels</v>
          </cell>
          <cell r="C436" t="str">
            <v>L</v>
          </cell>
          <cell r="D436" t="str">
            <v>2158</v>
          </cell>
          <cell r="E436" t="str">
            <v>LUXEMBOURG</v>
          </cell>
          <cell r="F436" t="str">
            <v>B</v>
          </cell>
        </row>
        <row r="437">
          <cell r="A437" t="str">
            <v>ELCOM S.A.R.L</v>
          </cell>
          <cell r="B437" t="str">
            <v>49,rue de Bonnevoie</v>
          </cell>
          <cell r="C437" t="str">
            <v>L</v>
          </cell>
          <cell r="D437" t="str">
            <v>5950</v>
          </cell>
          <cell r="E437" t="str">
            <v>ITZIG</v>
          </cell>
          <cell r="F437" t="str">
            <v>B</v>
          </cell>
        </row>
        <row r="438">
          <cell r="A438" t="str">
            <v>ELDEWEYS Gustave Jean</v>
          </cell>
          <cell r="B438" t="str">
            <v>39,avenue du bois</v>
          </cell>
          <cell r="C438" t="str">
            <v>L</v>
          </cell>
          <cell r="D438" t="str">
            <v>1251</v>
          </cell>
          <cell r="E438" t="str">
            <v>LUXEMBOURG</v>
          </cell>
          <cell r="F438" t="str">
            <v>B</v>
          </cell>
        </row>
        <row r="439">
          <cell r="A439" t="str">
            <v>ELS Georges</v>
          </cell>
          <cell r="B439" t="str">
            <v>28,rue de Hussigny</v>
          </cell>
          <cell r="C439" t="str">
            <v>L</v>
          </cell>
          <cell r="D439" t="str">
            <v>4580</v>
          </cell>
          <cell r="E439" t="str">
            <v>DIFFERDANGE</v>
          </cell>
          <cell r="F439" t="str">
            <v>B</v>
          </cell>
        </row>
        <row r="440">
          <cell r="A440" t="str">
            <v>ELS JEAN PAUL</v>
          </cell>
          <cell r="B440" t="str">
            <v>19,RUE AHLEN</v>
          </cell>
          <cell r="C440" t="str">
            <v>L</v>
          </cell>
          <cell r="D440" t="str">
            <v>4689</v>
          </cell>
          <cell r="E440" t="str">
            <v>DIFFERDANGE</v>
          </cell>
          <cell r="F440" t="str">
            <v>B</v>
          </cell>
        </row>
        <row r="441">
          <cell r="A441" t="str">
            <v>ELSEN Antoinette</v>
          </cell>
          <cell r="B441" t="str">
            <v>94,avenue G.D.Charlotte</v>
          </cell>
          <cell r="C441" t="str">
            <v>L</v>
          </cell>
          <cell r="D441" t="str">
            <v>3440</v>
          </cell>
          <cell r="E441" t="str">
            <v>DUDELANGE</v>
          </cell>
          <cell r="F441" t="str">
            <v>B</v>
          </cell>
        </row>
        <row r="442">
          <cell r="A442" t="str">
            <v>ELTER Robert</v>
          </cell>
          <cell r="B442" t="str">
            <v>67,route de Hollerich</v>
          </cell>
          <cell r="C442" t="str">
            <v>L</v>
          </cell>
          <cell r="D442" t="str">
            <v>1741</v>
          </cell>
          <cell r="E442" t="str">
            <v>LUXEMBOURG</v>
          </cell>
          <cell r="F442" t="str">
            <v>B</v>
          </cell>
        </row>
        <row r="443">
          <cell r="A443" t="str">
            <v>ELVINGER ANOUK</v>
          </cell>
          <cell r="B443" t="str">
            <v>66,RUE DE LA FORÊT</v>
          </cell>
          <cell r="C443" t="str">
            <v>L</v>
          </cell>
          <cell r="D443" t="str">
            <v>7327</v>
          </cell>
          <cell r="E443" t="str">
            <v>BERELDANGE</v>
          </cell>
          <cell r="F443" t="str">
            <v>B</v>
          </cell>
        </row>
        <row r="444">
          <cell r="A444" t="str">
            <v>EMERING Nadine</v>
          </cell>
          <cell r="B444" t="str">
            <v>4,an Hesselter</v>
          </cell>
          <cell r="C444" t="str">
            <v>L</v>
          </cell>
          <cell r="D444" t="str">
            <v>6171</v>
          </cell>
          <cell r="E444" t="str">
            <v>GODBRANGE</v>
          </cell>
          <cell r="F444" t="str">
            <v>B</v>
          </cell>
        </row>
        <row r="445">
          <cell r="A445" t="str">
            <v>EMILI ROSSANA</v>
          </cell>
          <cell r="B445" t="str">
            <v>102,RUE SCHETZEL</v>
          </cell>
          <cell r="C445" t="str">
            <v>L</v>
          </cell>
          <cell r="D445" t="str">
            <v>2518</v>
          </cell>
          <cell r="E445" t="str">
            <v>LUXEMBOURG</v>
          </cell>
          <cell r="F445" t="str">
            <v>B</v>
          </cell>
        </row>
        <row r="446">
          <cell r="A446" t="str">
            <v>ENDERS Christian</v>
          </cell>
          <cell r="B446" t="str">
            <v>14,avenue de la Gare</v>
          </cell>
          <cell r="C446" t="str">
            <v>L</v>
          </cell>
          <cell r="D446" t="str">
            <v>9233</v>
          </cell>
          <cell r="E446" t="str">
            <v>DIEKIRCH</v>
          </cell>
          <cell r="F446" t="str">
            <v>B</v>
          </cell>
        </row>
        <row r="447">
          <cell r="A447" t="str">
            <v>ENGEL Tom</v>
          </cell>
          <cell r="B447" t="str">
            <v>8,rue du Vin</v>
          </cell>
          <cell r="C447" t="str">
            <v>L</v>
          </cell>
          <cell r="D447" t="str">
            <v>5434</v>
          </cell>
          <cell r="E447" t="str">
            <v>NIEDERDONVEN</v>
          </cell>
          <cell r="F447" t="str">
            <v>B</v>
          </cell>
        </row>
        <row r="448">
          <cell r="A448" t="str">
            <v>ENSCH PAUL MATHIAS NICOLAS</v>
          </cell>
          <cell r="B448" t="str">
            <v>3,RUE J.B. NEUENS</v>
          </cell>
          <cell r="C448" t="str">
            <v>L</v>
          </cell>
          <cell r="D448" t="str">
            <v>7553</v>
          </cell>
          <cell r="E448" t="str">
            <v>MERSCH</v>
          </cell>
          <cell r="F448" t="str">
            <v>B</v>
          </cell>
        </row>
        <row r="449">
          <cell r="A449" t="str">
            <v>ENTREPRISE DE PEINTURE</v>
          </cell>
          <cell r="B449" t="str">
            <v>4-6,RUE LIMANA</v>
          </cell>
          <cell r="C449" t="str">
            <v>L</v>
          </cell>
          <cell r="D449" t="str">
            <v>7235</v>
          </cell>
          <cell r="E449" t="str">
            <v>BERELDANGE</v>
          </cell>
          <cell r="F449" t="str">
            <v>B</v>
          </cell>
        </row>
        <row r="450">
          <cell r="A450" t="str">
            <v>ERBETTA Marc</v>
          </cell>
          <cell r="B450" t="str">
            <v>94,rue Emmanuel Servais</v>
          </cell>
          <cell r="C450" t="str">
            <v>L</v>
          </cell>
          <cell r="D450" t="str">
            <v>4989</v>
          </cell>
          <cell r="E450" t="str">
            <v>SANEM</v>
          </cell>
          <cell r="F450" t="str">
            <v>B</v>
          </cell>
        </row>
        <row r="451">
          <cell r="A451" t="str">
            <v>ERBETTA STEVE</v>
          </cell>
          <cell r="B451" t="str">
            <v>172,Avenue de Luxembourg</v>
          </cell>
          <cell r="C451" t="str">
            <v>L</v>
          </cell>
          <cell r="D451" t="str">
            <v>4940</v>
          </cell>
          <cell r="E451" t="str">
            <v>Bascharage</v>
          </cell>
          <cell r="F451" t="str">
            <v>B</v>
          </cell>
        </row>
        <row r="452">
          <cell r="A452" t="str">
            <v>ERNSTER Claude Leonie</v>
          </cell>
          <cell r="B452" t="str">
            <v>3,rue mdes Jardins</v>
          </cell>
          <cell r="C452" t="str">
            <v>L</v>
          </cell>
          <cell r="D452" t="str">
            <v>8233</v>
          </cell>
          <cell r="E452" t="str">
            <v>MAMER</v>
          </cell>
          <cell r="F452" t="str">
            <v>B</v>
          </cell>
        </row>
        <row r="453">
          <cell r="A453" t="str">
            <v>ERNZEN Sonja</v>
          </cell>
          <cell r="B453" t="str">
            <v>6,rue du Walebroch</v>
          </cell>
          <cell r="C453" t="str">
            <v>L</v>
          </cell>
          <cell r="D453" t="str">
            <v>9291</v>
          </cell>
          <cell r="E453" t="str">
            <v>DIEKIRCH</v>
          </cell>
          <cell r="F453" t="str">
            <v>B</v>
          </cell>
        </row>
        <row r="454">
          <cell r="A454" t="str">
            <v>ERNZER ALOYSE ALAIN</v>
          </cell>
          <cell r="B454" t="str">
            <v>81,route de Longwy</v>
          </cell>
          <cell r="C454" t="str">
            <v>L</v>
          </cell>
          <cell r="D454" t="str">
            <v>4831</v>
          </cell>
          <cell r="E454" t="str">
            <v>LUXEMBOURG</v>
          </cell>
          <cell r="F454" t="str">
            <v>B</v>
          </cell>
        </row>
        <row r="455">
          <cell r="A455" t="str">
            <v>ERNZER Patrick Charles Francoi</v>
          </cell>
          <cell r="B455" t="str">
            <v>7,rue de Keispelt</v>
          </cell>
          <cell r="C455" t="str">
            <v>L</v>
          </cell>
          <cell r="D455" t="str">
            <v>8282</v>
          </cell>
          <cell r="E455" t="str">
            <v>Kehlen</v>
          </cell>
          <cell r="F455" t="str">
            <v>B</v>
          </cell>
        </row>
        <row r="456">
          <cell r="A456" t="str">
            <v>ERR AGNES</v>
          </cell>
          <cell r="B456" t="str">
            <v>1,RUE PIERRE CLEMENT</v>
          </cell>
          <cell r="C456" t="str">
            <v>L</v>
          </cell>
          <cell r="D456" t="str">
            <v>4916</v>
          </cell>
          <cell r="E456" t="str">
            <v>BASCHARAGE</v>
          </cell>
          <cell r="F456" t="str">
            <v>B</v>
          </cell>
        </row>
        <row r="457">
          <cell r="A457" t="str">
            <v>ERSA SARL</v>
          </cell>
          <cell r="B457" t="str">
            <v>50,rue Arthur Herchen</v>
          </cell>
          <cell r="C457" t="str">
            <v>L</v>
          </cell>
          <cell r="D457" t="str">
            <v>1727</v>
          </cell>
          <cell r="E457" t="str">
            <v>LUXEMBOURG</v>
          </cell>
          <cell r="F457" t="str">
            <v>B</v>
          </cell>
        </row>
        <row r="458">
          <cell r="A458" t="str">
            <v>ESCHBOUR FRANK</v>
          </cell>
          <cell r="B458" t="str">
            <v>135,RUE DE LA GARE</v>
          </cell>
          <cell r="C458" t="str">
            <v>L</v>
          </cell>
          <cell r="D458" t="str">
            <v>3355</v>
          </cell>
          <cell r="E458" t="str">
            <v>LEUDELANGE</v>
          </cell>
          <cell r="F458" t="str">
            <v>B</v>
          </cell>
        </row>
        <row r="459">
          <cell r="A459" t="str">
            <v>ESCHETTE Julie Marie</v>
          </cell>
          <cell r="B459" t="str">
            <v>14,rue Bour</v>
          </cell>
          <cell r="C459" t="str">
            <v>L</v>
          </cell>
          <cell r="D459" t="str">
            <v>7216</v>
          </cell>
          <cell r="E459" t="str">
            <v>BERELDANGE</v>
          </cell>
          <cell r="F459" t="str">
            <v>B</v>
          </cell>
        </row>
        <row r="460">
          <cell r="A460" t="str">
            <v>ESTEVES GONCALVES Rosa Maria</v>
          </cell>
          <cell r="B460" t="str">
            <v>11,Cente Marisca</v>
          </cell>
          <cell r="C460" t="str">
            <v>L</v>
          </cell>
          <cell r="D460" t="str">
            <v>7560</v>
          </cell>
          <cell r="E460" t="str">
            <v>MERSCH</v>
          </cell>
          <cell r="F460" t="str">
            <v>B</v>
          </cell>
        </row>
        <row r="461">
          <cell r="A461" t="str">
            <v>ETABLISSEMENT IRACO</v>
          </cell>
          <cell r="B461" t="str">
            <v>231,RUE DE BEGGEN</v>
          </cell>
          <cell r="C461" t="str">
            <v>L</v>
          </cell>
          <cell r="D461" t="str">
            <v>1221</v>
          </cell>
          <cell r="E461" t="str">
            <v>LUXEMBOURG</v>
          </cell>
          <cell r="F461" t="str">
            <v>B</v>
          </cell>
        </row>
        <row r="462">
          <cell r="A462" t="str">
            <v>ETGEN CATHY</v>
          </cell>
          <cell r="B462" t="str">
            <v>7,am Wangert</v>
          </cell>
          <cell r="C462" t="str">
            <v>L</v>
          </cell>
          <cell r="D462" t="str">
            <v>7568</v>
          </cell>
          <cell r="E462" t="str">
            <v>MERSCH</v>
          </cell>
          <cell r="F462" t="str">
            <v>B</v>
          </cell>
        </row>
        <row r="463">
          <cell r="A463" t="str">
            <v>ETRINGER CHANTAL</v>
          </cell>
          <cell r="B463" t="str">
            <v>71,rue des Muguets</v>
          </cell>
          <cell r="C463" t="str">
            <v>L</v>
          </cell>
          <cell r="D463" t="str">
            <v>2167</v>
          </cell>
          <cell r="E463" t="str">
            <v>LUXEMBOURG</v>
          </cell>
          <cell r="F463" t="str">
            <v>B</v>
          </cell>
        </row>
        <row r="464">
          <cell r="A464" t="str">
            <v>ETZEL ANNE</v>
          </cell>
          <cell r="B464" t="str">
            <v>5,RUE JEAN SCHAETTER</v>
          </cell>
          <cell r="C464" t="str">
            <v>L</v>
          </cell>
          <cell r="D464" t="str">
            <v>2523</v>
          </cell>
          <cell r="E464" t="str">
            <v>LUXEMBOURG</v>
          </cell>
          <cell r="F464" t="str">
            <v>B</v>
          </cell>
        </row>
        <row r="465">
          <cell r="A465" t="str">
            <v>EURO MATERIAUX SA</v>
          </cell>
          <cell r="B465" t="str">
            <v>3,rue Nennig</v>
          </cell>
          <cell r="C465" t="str">
            <v>L</v>
          </cell>
          <cell r="D465" t="str">
            <v>2214</v>
          </cell>
          <cell r="E465" t="str">
            <v>LUXEMBOURG</v>
          </cell>
          <cell r="F465" t="str">
            <v>B</v>
          </cell>
        </row>
        <row r="466">
          <cell r="A466" t="str">
            <v>EUROLEASE FACTOR S.A</v>
          </cell>
          <cell r="B466" t="str">
            <v>14,rue Aldringen</v>
          </cell>
          <cell r="C466" t="str">
            <v>L</v>
          </cell>
          <cell r="D466" t="str">
            <v>2951</v>
          </cell>
          <cell r="E466" t="str">
            <v>LUXEMBOURG</v>
          </cell>
          <cell r="F466" t="str">
            <v>B</v>
          </cell>
        </row>
        <row r="467">
          <cell r="A467" t="str">
            <v>EWEN Albert Edouard</v>
          </cell>
          <cell r="B467" t="str">
            <v>163,route de Luxembourg</v>
          </cell>
          <cell r="C467" t="str">
            <v>L</v>
          </cell>
          <cell r="D467" t="str">
            <v>7374</v>
          </cell>
          <cell r="E467" t="str">
            <v>HELMDANGE</v>
          </cell>
          <cell r="F467" t="str">
            <v>B</v>
          </cell>
        </row>
        <row r="468">
          <cell r="A468" t="str">
            <v>EWEN Marc</v>
          </cell>
          <cell r="B468" t="str">
            <v>6,rue du cimetiere</v>
          </cell>
          <cell r="C468" t="str">
            <v>L</v>
          </cell>
          <cell r="D468" t="str">
            <v>8286</v>
          </cell>
          <cell r="E468" t="str">
            <v>KEHLEN</v>
          </cell>
          <cell r="F468" t="str">
            <v>B</v>
          </cell>
        </row>
        <row r="469">
          <cell r="A469" t="str">
            <v>EWERT Sonja</v>
          </cell>
          <cell r="B469" t="str">
            <v>8,rue J-F Kennedy</v>
          </cell>
          <cell r="C469" t="str">
            <v>L</v>
          </cell>
          <cell r="D469" t="str">
            <v>7327</v>
          </cell>
          <cell r="E469" t="str">
            <v>STEINSEL</v>
          </cell>
          <cell r="F469" t="str">
            <v>B</v>
          </cell>
        </row>
        <row r="470">
          <cell r="A470" t="str">
            <v>EYSCHEN Marie-Paule</v>
          </cell>
          <cell r="B470" t="str">
            <v>37,rue Pierre Krier</v>
          </cell>
          <cell r="C470" t="str">
            <v>L</v>
          </cell>
          <cell r="D470" t="str">
            <v>2760</v>
          </cell>
          <cell r="E470" t="str">
            <v>BERELDANGE</v>
          </cell>
          <cell r="F470" t="str">
            <v>B</v>
          </cell>
        </row>
        <row r="471">
          <cell r="A471" t="str">
            <v>EYSCHEN ROMAIN</v>
          </cell>
          <cell r="B471" t="str">
            <v>13,RUE DES THER. ROMAINS</v>
          </cell>
          <cell r="C471" t="str">
            <v>L</v>
          </cell>
          <cell r="D471" t="str">
            <v>8266</v>
          </cell>
          <cell r="E471" t="str">
            <v>MAMER</v>
          </cell>
          <cell r="F471" t="str">
            <v>B</v>
          </cell>
        </row>
        <row r="472">
          <cell r="A472" t="str">
            <v>FAAS Guido</v>
          </cell>
          <cell r="B472" t="str">
            <v>48,Cité Warktal</v>
          </cell>
          <cell r="C472" t="str">
            <v>L</v>
          </cell>
          <cell r="D472" t="str">
            <v>9030</v>
          </cell>
          <cell r="E472" t="str">
            <v>WARKEN</v>
          </cell>
          <cell r="F472" t="str">
            <v>B</v>
          </cell>
        </row>
        <row r="473">
          <cell r="A473" t="str">
            <v>FABER Christian</v>
          </cell>
          <cell r="B473" t="str">
            <v>10 A,rue de Strassen</v>
          </cell>
          <cell r="C473" t="str">
            <v>L</v>
          </cell>
          <cell r="D473" t="str">
            <v>8156</v>
          </cell>
          <cell r="E473" t="str">
            <v>BRIDEL</v>
          </cell>
          <cell r="F473" t="str">
            <v>B</v>
          </cell>
        </row>
        <row r="474">
          <cell r="A474" t="str">
            <v>FABER Frederic Antoine</v>
          </cell>
          <cell r="B474" t="str">
            <v>23,rue des Sangliers</v>
          </cell>
          <cell r="C474" t="str">
            <v>L</v>
          </cell>
          <cell r="D474" t="str">
            <v>7344</v>
          </cell>
          <cell r="E474" t="str">
            <v>STEINSEL</v>
          </cell>
          <cell r="F474" t="str">
            <v>B</v>
          </cell>
        </row>
        <row r="475">
          <cell r="A475" t="str">
            <v>FABER Maralde</v>
          </cell>
          <cell r="B475" t="str">
            <v>10a,rue de Strassen</v>
          </cell>
          <cell r="C475" t="str">
            <v>L</v>
          </cell>
          <cell r="D475" t="str">
            <v>8156</v>
          </cell>
          <cell r="E475" t="str">
            <v>BRIDEL</v>
          </cell>
          <cell r="F475" t="str">
            <v>B</v>
          </cell>
        </row>
        <row r="476">
          <cell r="A476" t="str">
            <v>FABER PHILIP</v>
          </cell>
          <cell r="B476" t="str">
            <v>10A,RUE DE STRASSEN</v>
          </cell>
          <cell r="C476" t="str">
            <v>L</v>
          </cell>
          <cell r="D476" t="str">
            <v>8156</v>
          </cell>
          <cell r="E476" t="str">
            <v>BRIDEL</v>
          </cell>
          <cell r="F476" t="str">
            <v>B</v>
          </cell>
        </row>
        <row r="477">
          <cell r="A477" t="str">
            <v>FAIRBARNS Fabien Andrew</v>
          </cell>
          <cell r="B477" t="str">
            <v>83,cité Roger Schmitz</v>
          </cell>
          <cell r="C477" t="str">
            <v>L</v>
          </cell>
          <cell r="D477" t="str">
            <v>7381</v>
          </cell>
          <cell r="E477" t="str">
            <v>BOFFERDANGE</v>
          </cell>
          <cell r="F477" t="str">
            <v>B</v>
          </cell>
        </row>
        <row r="478">
          <cell r="A478" t="str">
            <v>FALBO Casimiro</v>
          </cell>
          <cell r="B478" t="str">
            <v>16,rue Kalekerbach</v>
          </cell>
          <cell r="C478" t="str">
            <v>L</v>
          </cell>
          <cell r="D478" t="str">
            <v>4595</v>
          </cell>
          <cell r="E478" t="str">
            <v>DIFFERDANGE</v>
          </cell>
          <cell r="F478" t="str">
            <v>B</v>
          </cell>
        </row>
        <row r="479">
          <cell r="A479" t="str">
            <v>FALCAO BEATO Maria Manuela</v>
          </cell>
          <cell r="B479" t="str">
            <v>42,rue de Mersch</v>
          </cell>
          <cell r="C479" t="str">
            <v>L</v>
          </cell>
          <cell r="D479" t="str">
            <v>8181</v>
          </cell>
          <cell r="E479" t="str">
            <v>KOPSTAL</v>
          </cell>
          <cell r="F479" t="str">
            <v>B</v>
          </cell>
        </row>
        <row r="480">
          <cell r="A480" t="str">
            <v>FALKENBURG Peter</v>
          </cell>
          <cell r="B480" t="str">
            <v>19,rue du Cimetiere</v>
          </cell>
          <cell r="C480" t="str">
            <v>L</v>
          </cell>
          <cell r="D480" t="str">
            <v>7396</v>
          </cell>
          <cell r="E480" t="str">
            <v>HUNSDORF</v>
          </cell>
          <cell r="F480" t="str">
            <v>B</v>
          </cell>
        </row>
        <row r="481">
          <cell r="A481" t="str">
            <v>FARIA GUEDES Fernando</v>
          </cell>
          <cell r="B481" t="str">
            <v>1,rue Glesener</v>
          </cell>
          <cell r="C481" t="str">
            <v>L</v>
          </cell>
          <cell r="D481" t="str">
            <v>1631</v>
          </cell>
          <cell r="E481" t="str">
            <v>LUXEMBOURG</v>
          </cell>
          <cell r="F481" t="str">
            <v>B</v>
          </cell>
        </row>
        <row r="482">
          <cell r="A482" t="str">
            <v>FAULBECKER Jeannine</v>
          </cell>
          <cell r="B482" t="str">
            <v>18,RUE D'ORADOUR</v>
          </cell>
          <cell r="C482" t="str">
            <v>L</v>
          </cell>
          <cell r="D482" t="str">
            <v>2266</v>
          </cell>
          <cell r="E482" t="str">
            <v>LUXEMBOURG</v>
          </cell>
          <cell r="F482" t="str">
            <v>B</v>
          </cell>
        </row>
        <row r="483">
          <cell r="A483" t="str">
            <v>FAYET Jeanne</v>
          </cell>
          <cell r="B483" t="str">
            <v>16,RUE BOUR</v>
          </cell>
          <cell r="C483" t="str">
            <v>L</v>
          </cell>
          <cell r="D483" t="str">
            <v>7216</v>
          </cell>
          <cell r="E483" t="str">
            <v>BERELDANGE</v>
          </cell>
          <cell r="F483" t="str">
            <v>B</v>
          </cell>
        </row>
        <row r="484">
          <cell r="A484" t="str">
            <v>FEDERSPIEL Chris</v>
          </cell>
          <cell r="B484" t="str">
            <v>90,rue Nic Welter</v>
          </cell>
          <cell r="C484" t="str">
            <v>L</v>
          </cell>
          <cell r="D484" t="str">
            <v>7570</v>
          </cell>
          <cell r="E484" t="str">
            <v>MERSCH</v>
          </cell>
          <cell r="F484" t="str">
            <v>B</v>
          </cell>
        </row>
        <row r="485">
          <cell r="A485" t="str">
            <v>FEDERSPIEL Irene</v>
          </cell>
          <cell r="B485" t="str">
            <v>38,rue de Grunewald</v>
          </cell>
          <cell r="C485" t="str">
            <v>L</v>
          </cell>
          <cell r="D485" t="str">
            <v>7392</v>
          </cell>
          <cell r="E485" t="str">
            <v>ASSELSCHEUER</v>
          </cell>
          <cell r="F485" t="str">
            <v>B</v>
          </cell>
        </row>
        <row r="486">
          <cell r="A486" t="str">
            <v>FEDERSPIEL Luc</v>
          </cell>
          <cell r="B486" t="str">
            <v>6,rue Lankheck</v>
          </cell>
          <cell r="C486" t="str">
            <v>L</v>
          </cell>
          <cell r="D486" t="str">
            <v>7542</v>
          </cell>
          <cell r="E486" t="str">
            <v>MERSCH</v>
          </cell>
          <cell r="F486" t="str">
            <v>B</v>
          </cell>
        </row>
        <row r="487">
          <cell r="A487" t="str">
            <v>FEIDER Gérard</v>
          </cell>
          <cell r="B487" t="str">
            <v>253,rue de Luxembourg</v>
          </cell>
          <cell r="C487" t="str">
            <v>L</v>
          </cell>
          <cell r="D487" t="str">
            <v>7374</v>
          </cell>
          <cell r="E487" t="str">
            <v>BOFFERDANGE</v>
          </cell>
          <cell r="F487" t="str">
            <v>B</v>
          </cell>
        </row>
        <row r="488">
          <cell r="A488" t="str">
            <v>FEIDT Lyn</v>
          </cell>
          <cell r="B488" t="str">
            <v>14,rue General Patton</v>
          </cell>
          <cell r="C488" t="str">
            <v>L</v>
          </cell>
          <cell r="D488" t="str">
            <v>7270</v>
          </cell>
          <cell r="E488" t="str">
            <v>HELMSANGE</v>
          </cell>
          <cell r="F488" t="str">
            <v>B</v>
          </cell>
        </row>
        <row r="489">
          <cell r="A489" t="str">
            <v>FEIEREISEN Marc</v>
          </cell>
          <cell r="B489" t="str">
            <v>141,rue Albert Unden</v>
          </cell>
          <cell r="C489" t="str">
            <v>L</v>
          </cell>
          <cell r="D489" t="str">
            <v>2652</v>
          </cell>
          <cell r="E489" t="str">
            <v>LUXEMBOURG</v>
          </cell>
          <cell r="F489" t="str">
            <v>B</v>
          </cell>
        </row>
        <row r="490">
          <cell r="A490" t="str">
            <v>FEIEREISEN Raymond</v>
          </cell>
          <cell r="B490" t="str">
            <v>7,RUE DES JARDINS</v>
          </cell>
          <cell r="C490" t="str">
            <v>L</v>
          </cell>
          <cell r="D490" t="str">
            <v>8139</v>
          </cell>
          <cell r="E490" t="str">
            <v>BRIDEL</v>
          </cell>
          <cell r="F490" t="str">
            <v>B</v>
          </cell>
        </row>
        <row r="491">
          <cell r="A491" t="str">
            <v>FEITLER Paul</v>
          </cell>
          <cell r="B491" t="str">
            <v>105,route d'Arlon</v>
          </cell>
          <cell r="C491" t="str">
            <v>L</v>
          </cell>
          <cell r="D491" t="str">
            <v>8211</v>
          </cell>
          <cell r="E491" t="str">
            <v>MAMER</v>
          </cell>
          <cell r="F491" t="str">
            <v>B</v>
          </cell>
        </row>
        <row r="492">
          <cell r="A492" t="str">
            <v>FELGEN Georges</v>
          </cell>
          <cell r="B492" t="str">
            <v>26,rue de Steinsel</v>
          </cell>
          <cell r="C492" t="str">
            <v>L</v>
          </cell>
          <cell r="D492" t="str">
            <v>7395</v>
          </cell>
          <cell r="E492" t="str">
            <v>HUNSDORF</v>
          </cell>
          <cell r="F492" t="str">
            <v>B</v>
          </cell>
        </row>
        <row r="493">
          <cell r="A493" t="str">
            <v>FELGEN Luc</v>
          </cell>
          <cell r="B493" t="str">
            <v>6,RUE ALPHONSE SINNER</v>
          </cell>
          <cell r="C493" t="str">
            <v>L</v>
          </cell>
          <cell r="D493" t="str">
            <v>7546</v>
          </cell>
          <cell r="E493" t="str">
            <v>ROLLINGEN</v>
          </cell>
          <cell r="F493" t="str">
            <v>B</v>
          </cell>
        </row>
        <row r="494">
          <cell r="A494" t="str">
            <v>FELL Jacqueline</v>
          </cell>
          <cell r="B494" t="str">
            <v>59,BD. Prince Felix</v>
          </cell>
          <cell r="C494" t="str">
            <v>L</v>
          </cell>
          <cell r="D494" t="str">
            <v>1513</v>
          </cell>
          <cell r="E494" t="str">
            <v>LUXEMBOURG</v>
          </cell>
          <cell r="F494" t="str">
            <v>B</v>
          </cell>
        </row>
        <row r="495">
          <cell r="A495" t="str">
            <v>FELLER Andre</v>
          </cell>
          <cell r="B495" t="str">
            <v>Boîte Postale 56</v>
          </cell>
          <cell r="C495" t="str">
            <v>L</v>
          </cell>
          <cell r="D495" t="str">
            <v>3231</v>
          </cell>
          <cell r="E495" t="str">
            <v>BETTEMBOURG</v>
          </cell>
          <cell r="F495" t="str">
            <v>B</v>
          </cell>
        </row>
        <row r="496">
          <cell r="A496" t="str">
            <v>FELLER Pascal</v>
          </cell>
          <cell r="B496" t="str">
            <v>21,rue des Vignes</v>
          </cell>
          <cell r="C496" t="str">
            <v>L</v>
          </cell>
          <cell r="D496" t="str">
            <v>5431</v>
          </cell>
          <cell r="E496" t="str">
            <v>Lenningen</v>
          </cell>
          <cell r="F496" t="str">
            <v>B</v>
          </cell>
        </row>
        <row r="497">
          <cell r="A497" t="str">
            <v>FELS Romain</v>
          </cell>
          <cell r="B497" t="str">
            <v>6,Steewee</v>
          </cell>
          <cell r="C497" t="str">
            <v>L</v>
          </cell>
          <cell r="D497" t="str">
            <v>3317</v>
          </cell>
          <cell r="E497" t="str">
            <v>BERGEM</v>
          </cell>
          <cell r="F497" t="str">
            <v>B</v>
          </cell>
        </row>
        <row r="498">
          <cell r="A498" t="str">
            <v>FELTEN Marc</v>
          </cell>
          <cell r="B498" t="str">
            <v>7,Huelstrooss</v>
          </cell>
          <cell r="C498" t="str">
            <v>L</v>
          </cell>
          <cell r="D498" t="str">
            <v>4980</v>
          </cell>
          <cell r="E498" t="str">
            <v>RECKANGE-SUR-MESS</v>
          </cell>
          <cell r="F498" t="str">
            <v>B</v>
          </cell>
        </row>
        <row r="499">
          <cell r="A499" t="str">
            <v>FELTES Roland</v>
          </cell>
          <cell r="B499" t="str">
            <v>1,rue de la Gare</v>
          </cell>
          <cell r="C499" t="str">
            <v>L</v>
          </cell>
          <cell r="D499" t="str">
            <v>6731</v>
          </cell>
          <cell r="E499" t="str">
            <v>Grevenmacher</v>
          </cell>
          <cell r="F499" t="str">
            <v>B</v>
          </cell>
        </row>
        <row r="500">
          <cell r="A500" t="str">
            <v>FELTGEN Elisabeth</v>
          </cell>
          <cell r="B500" t="str">
            <v>66,route de Luxembourg</v>
          </cell>
          <cell r="C500" t="str">
            <v>L</v>
          </cell>
          <cell r="D500" t="str">
            <v>7330</v>
          </cell>
          <cell r="E500" t="str">
            <v>HEISDORF</v>
          </cell>
          <cell r="F500" t="str">
            <v>B</v>
          </cell>
        </row>
        <row r="501">
          <cell r="A501" t="str">
            <v>FELTGEN Francy</v>
          </cell>
          <cell r="B501" t="str">
            <v>3,rue des Noyers</v>
          </cell>
          <cell r="C501" t="str">
            <v>L</v>
          </cell>
          <cell r="D501" t="str">
            <v>7594</v>
          </cell>
          <cell r="E501" t="str">
            <v>BERINGEN</v>
          </cell>
          <cell r="F501" t="str">
            <v>B</v>
          </cell>
        </row>
        <row r="502">
          <cell r="A502" t="str">
            <v>FELTGEN-SCHMIT Suzanne</v>
          </cell>
          <cell r="B502" t="str">
            <v>9,rue Michel Rodange</v>
          </cell>
          <cell r="C502" t="str">
            <v>L</v>
          </cell>
          <cell r="D502" t="str">
            <v>7248</v>
          </cell>
          <cell r="E502" t="str">
            <v>BERELDANGE</v>
          </cell>
          <cell r="F502" t="str">
            <v>B</v>
          </cell>
        </row>
        <row r="503">
          <cell r="A503" t="str">
            <v>FELTZ Laurent</v>
          </cell>
          <cell r="B503" t="str">
            <v>75,rue de la Gare</v>
          </cell>
          <cell r="C503" t="str">
            <v>L</v>
          </cell>
          <cell r="D503" t="str">
            <v>3382</v>
          </cell>
          <cell r="E503" t="str">
            <v>NOERTZANGE</v>
          </cell>
          <cell r="F503" t="str">
            <v>B</v>
          </cell>
        </row>
        <row r="504">
          <cell r="A504" t="str">
            <v>FEMIANO ATTILIO Davide</v>
          </cell>
          <cell r="B504" t="str">
            <v>26,rue de Kirchberg</v>
          </cell>
          <cell r="C504" t="str">
            <v>L</v>
          </cell>
          <cell r="D504" t="str">
            <v>1858</v>
          </cell>
          <cell r="E504" t="str">
            <v>LUXEMBOURG</v>
          </cell>
          <cell r="F504" t="str">
            <v>B</v>
          </cell>
        </row>
        <row r="505">
          <cell r="A505" t="str">
            <v>FERNANDES DA COSTA Rui Avelino</v>
          </cell>
          <cell r="B505" t="str">
            <v>4,rue des fraises</v>
          </cell>
          <cell r="C505" t="str">
            <v>L</v>
          </cell>
          <cell r="D505" t="str">
            <v>7321</v>
          </cell>
          <cell r="E505" t="str">
            <v>MULLENDORF</v>
          </cell>
          <cell r="F505" t="str">
            <v>B</v>
          </cell>
        </row>
        <row r="506">
          <cell r="A506" t="str">
            <v>FERNANDES Luis José</v>
          </cell>
          <cell r="B506" t="str">
            <v>20,rue du Moulin</v>
          </cell>
          <cell r="C506" t="str">
            <v>L</v>
          </cell>
          <cell r="D506" t="str">
            <v>7376</v>
          </cell>
          <cell r="E506" t="str">
            <v>BOFFERDANGE</v>
          </cell>
          <cell r="F506" t="str">
            <v>B</v>
          </cell>
        </row>
        <row r="507">
          <cell r="A507" t="str">
            <v>FERNANDES NEVES Antonio</v>
          </cell>
          <cell r="B507" t="str">
            <v>30,rue des Hauts Fournaux</v>
          </cell>
          <cell r="C507" t="str">
            <v>L</v>
          </cell>
          <cell r="D507" t="str">
            <v>1719</v>
          </cell>
          <cell r="E507" t="str">
            <v>Luxembourg</v>
          </cell>
          <cell r="F507" t="str">
            <v>B</v>
          </cell>
        </row>
        <row r="508">
          <cell r="A508" t="str">
            <v>FERNANDES Toni</v>
          </cell>
          <cell r="B508" t="str">
            <v>211,rue de Beggen</v>
          </cell>
          <cell r="C508" t="str">
            <v>L</v>
          </cell>
          <cell r="D508" t="str">
            <v>1221</v>
          </cell>
          <cell r="E508" t="str">
            <v>LUXEMBOURG</v>
          </cell>
          <cell r="F508" t="str">
            <v>B</v>
          </cell>
        </row>
        <row r="509">
          <cell r="A509" t="str">
            <v>FERNANDES-ALVAREZ Dolores</v>
          </cell>
          <cell r="B509" t="str">
            <v>10,rue Jean Jaures</v>
          </cell>
          <cell r="C509" t="str">
            <v>L</v>
          </cell>
          <cell r="D509" t="str">
            <v>1836</v>
          </cell>
          <cell r="E509" t="str">
            <v>LUXEMBOURG</v>
          </cell>
          <cell r="F509" t="str">
            <v>B</v>
          </cell>
        </row>
        <row r="510">
          <cell r="A510" t="str">
            <v>FERNANDEZ FRANCISCO</v>
          </cell>
          <cell r="B510" t="str">
            <v>2,RUE DES PRUNELLES</v>
          </cell>
          <cell r="C510" t="str">
            <v>L</v>
          </cell>
          <cell r="D510" t="str">
            <v>7344</v>
          </cell>
          <cell r="E510" t="str">
            <v>STEINSEL</v>
          </cell>
          <cell r="F510" t="str">
            <v>B</v>
          </cell>
        </row>
        <row r="511">
          <cell r="A511" t="str">
            <v>FERRANTI Marco</v>
          </cell>
          <cell r="B511" t="str">
            <v>13A,Montee Haute</v>
          </cell>
          <cell r="C511" t="str">
            <v>L</v>
          </cell>
          <cell r="D511" t="str">
            <v>7323</v>
          </cell>
          <cell r="E511" t="str">
            <v>STEINSEL</v>
          </cell>
          <cell r="F511" t="str">
            <v>B</v>
          </cell>
        </row>
        <row r="512">
          <cell r="A512" t="str">
            <v>FERREIRA ARAUJO Albina Maria</v>
          </cell>
          <cell r="B512" t="str">
            <v>413,rte de Thionville</v>
          </cell>
          <cell r="C512" t="str">
            <v>L</v>
          </cell>
          <cell r="D512" t="str">
            <v>5887</v>
          </cell>
          <cell r="E512" t="str">
            <v>HESPERANGE</v>
          </cell>
          <cell r="F512" t="str">
            <v>B</v>
          </cell>
        </row>
        <row r="513">
          <cell r="A513" t="str">
            <v>FERREIRA AZENHA Pedro José</v>
          </cell>
          <cell r="B513" t="str">
            <v>189,Rollingergrund</v>
          </cell>
          <cell r="C513" t="str">
            <v>L</v>
          </cell>
          <cell r="D513" t="str">
            <v>2440</v>
          </cell>
          <cell r="E513" t="str">
            <v>LUXEMBOURG</v>
          </cell>
          <cell r="F513" t="str">
            <v>B</v>
          </cell>
        </row>
        <row r="514">
          <cell r="A514" t="str">
            <v>FERREIRA COIMBRA Lucia</v>
          </cell>
          <cell r="B514" t="str">
            <v>40,rue de'industrie</v>
          </cell>
          <cell r="C514" t="str">
            <v>L</v>
          </cell>
          <cell r="D514" t="str">
            <v>7231</v>
          </cell>
          <cell r="E514" t="str">
            <v>HELMSANGE</v>
          </cell>
          <cell r="F514" t="str">
            <v>B</v>
          </cell>
        </row>
        <row r="515">
          <cell r="A515" t="str">
            <v>FERREIRA DOS SANTOS Joaquim</v>
          </cell>
          <cell r="B515" t="str">
            <v>8,rue Fernand d'Huart</v>
          </cell>
          <cell r="C515" t="str">
            <v>L</v>
          </cell>
          <cell r="D515" t="str">
            <v>1739</v>
          </cell>
          <cell r="E515" t="str">
            <v>LUXEMBOURG</v>
          </cell>
          <cell r="F515" t="str">
            <v>B</v>
          </cell>
        </row>
        <row r="516">
          <cell r="A516" t="str">
            <v>FERREIRA Helder</v>
          </cell>
          <cell r="B516" t="str">
            <v>11,rue Emile Bofferding</v>
          </cell>
          <cell r="C516" t="str">
            <v>L</v>
          </cell>
          <cell r="D516" t="str">
            <v>4911</v>
          </cell>
          <cell r="E516" t="str">
            <v>BASCHARAGE</v>
          </cell>
          <cell r="F516" t="str">
            <v>B</v>
          </cell>
        </row>
        <row r="517">
          <cell r="A517" t="str">
            <v>FERREIRA MARIA</v>
          </cell>
          <cell r="B517" t="str">
            <v>28,OP DER HAUSCHT</v>
          </cell>
          <cell r="C517" t="str">
            <v>L</v>
          </cell>
          <cell r="D517" t="str">
            <v>5221</v>
          </cell>
          <cell r="E517" t="str">
            <v>SANDWEILER</v>
          </cell>
          <cell r="F517" t="str">
            <v>B</v>
          </cell>
        </row>
        <row r="518">
          <cell r="A518" t="str">
            <v>FERREIRA SOUSA</v>
          </cell>
          <cell r="B518" t="str">
            <v>22,RUE DE LA FORET</v>
          </cell>
          <cell r="C518" t="str">
            <v>L</v>
          </cell>
          <cell r="D518" t="str">
            <v>7320</v>
          </cell>
          <cell r="E518" t="str">
            <v>STEINSEL</v>
          </cell>
          <cell r="F518" t="str">
            <v>B</v>
          </cell>
        </row>
        <row r="519">
          <cell r="A519" t="str">
            <v>FERRING Stefanie Cathy</v>
          </cell>
          <cell r="B519" t="str">
            <v>51,rue des Templiers</v>
          </cell>
          <cell r="C519" t="str">
            <v>L</v>
          </cell>
          <cell r="D519" t="str">
            <v>7343</v>
          </cell>
          <cell r="E519" t="str">
            <v>STEINSEL</v>
          </cell>
          <cell r="F519" t="str">
            <v>B</v>
          </cell>
        </row>
        <row r="520">
          <cell r="A520" t="str">
            <v>FERRON LEON</v>
          </cell>
          <cell r="B520" t="str">
            <v>90,RUE JEAN MERCATORIS</v>
          </cell>
          <cell r="C520" t="str">
            <v>L</v>
          </cell>
          <cell r="D520" t="str">
            <v>7237</v>
          </cell>
          <cell r="E520" t="str">
            <v>HELMSANGE</v>
          </cell>
          <cell r="F520" t="str">
            <v>B</v>
          </cell>
        </row>
        <row r="521">
          <cell r="A521" t="str">
            <v>FESSAGUET Marie-Elodie</v>
          </cell>
          <cell r="B521" t="str">
            <v>15,rue de Halanzy</v>
          </cell>
          <cell r="C521" t="str">
            <v>L</v>
          </cell>
          <cell r="D521" t="str">
            <v>1712</v>
          </cell>
          <cell r="E521" t="str">
            <v>LUXEMBOURG</v>
          </cell>
          <cell r="F521" t="str">
            <v>B</v>
          </cell>
        </row>
        <row r="522">
          <cell r="A522" t="str">
            <v>FEYERT INDIRA</v>
          </cell>
          <cell r="B522" t="str">
            <v>19A,RUE DES CARREFOUR</v>
          </cell>
          <cell r="C522" t="str">
            <v>L</v>
          </cell>
          <cell r="D522" t="str">
            <v>8124</v>
          </cell>
          <cell r="E522" t="str">
            <v>BRIDEL</v>
          </cell>
          <cell r="F522" t="str">
            <v>B</v>
          </cell>
        </row>
        <row r="523">
          <cell r="A523" t="str">
            <v>FEYPEL ROGER</v>
          </cell>
          <cell r="B523" t="str">
            <v>8,RUE NEUVE</v>
          </cell>
          <cell r="C523" t="str">
            <v>L</v>
          </cell>
          <cell r="D523" t="str">
            <v>7239</v>
          </cell>
          <cell r="E523" t="str">
            <v>BERELDANGE</v>
          </cell>
          <cell r="F523" t="str">
            <v>B</v>
          </cell>
        </row>
        <row r="524">
          <cell r="A524" t="str">
            <v>FIASSE Isabelle</v>
          </cell>
          <cell r="B524" t="str">
            <v>50,rue du dix Octobre</v>
          </cell>
          <cell r="C524" t="str">
            <v>L</v>
          </cell>
          <cell r="D524" t="str">
            <v>7243</v>
          </cell>
          <cell r="E524" t="str">
            <v>BERELDANGE</v>
          </cell>
          <cell r="F524" t="str">
            <v>B</v>
          </cell>
        </row>
        <row r="525">
          <cell r="A525" t="str">
            <v>FIDUCIAIRE FERNAND KARTHEISER</v>
          </cell>
          <cell r="B525" t="str">
            <v>45,route d'Arlon</v>
          </cell>
          <cell r="C525" t="str">
            <v>L</v>
          </cell>
          <cell r="D525" t="str">
            <v>1140</v>
          </cell>
          <cell r="E525" t="str">
            <v>LUXEMBOURG</v>
          </cell>
          <cell r="F525" t="str">
            <v>B</v>
          </cell>
        </row>
        <row r="526">
          <cell r="A526" t="str">
            <v>Fiduciaire STEPHANY Marcel</v>
          </cell>
          <cell r="B526" t="str">
            <v>23,Cité Aline Mayrisch</v>
          </cell>
          <cell r="C526" t="str">
            <v>L</v>
          </cell>
          <cell r="D526" t="str">
            <v>7268</v>
          </cell>
          <cell r="E526" t="str">
            <v>BERELDANGE</v>
          </cell>
          <cell r="F526" t="str">
            <v>B</v>
          </cell>
        </row>
        <row r="527">
          <cell r="A527" t="str">
            <v>FIGUEIRINHA NEVES JOSE</v>
          </cell>
          <cell r="B527" t="str">
            <v>24,RUE PRINCE HENRI</v>
          </cell>
          <cell r="C527" t="str">
            <v>L</v>
          </cell>
          <cell r="D527" t="str">
            <v>7230</v>
          </cell>
          <cell r="E527" t="str">
            <v>HELMSANGE</v>
          </cell>
          <cell r="F527" t="str">
            <v>B</v>
          </cell>
        </row>
        <row r="528">
          <cell r="A528" t="str">
            <v>FILHO Valerie Anne Marie</v>
          </cell>
          <cell r="B528" t="str">
            <v>65,ob der Sterz</v>
          </cell>
          <cell r="C528" t="str">
            <v>L</v>
          </cell>
          <cell r="D528" t="str">
            <v>5823</v>
          </cell>
          <cell r="E528" t="str">
            <v>FENTANGE</v>
          </cell>
          <cell r="F528" t="str">
            <v>B</v>
          </cell>
        </row>
        <row r="529">
          <cell r="A529" t="str">
            <v>FINANCE TRAINER SARL</v>
          </cell>
          <cell r="B529" t="str">
            <v>205,rte de Treves</v>
          </cell>
          <cell r="C529" t="str">
            <v>L</v>
          </cell>
          <cell r="D529" t="str">
            <v>6940</v>
          </cell>
          <cell r="E529" t="str">
            <v>NIEDERANVEN</v>
          </cell>
          <cell r="F529" t="str">
            <v>B</v>
          </cell>
        </row>
        <row r="530">
          <cell r="A530" t="str">
            <v>FISCHBACH EMILE</v>
          </cell>
          <cell r="B530" t="str">
            <v>27,RUE DES JARDINS</v>
          </cell>
          <cell r="C530" t="str">
            <v>L</v>
          </cell>
          <cell r="D530" t="str">
            <v>7232</v>
          </cell>
          <cell r="E530" t="str">
            <v>BERELDANGE</v>
          </cell>
          <cell r="F530" t="str">
            <v>B</v>
          </cell>
        </row>
        <row r="531">
          <cell r="A531" t="str">
            <v>FISCHBACH Margot</v>
          </cell>
          <cell r="B531" t="str">
            <v>5,rue des Jardins</v>
          </cell>
          <cell r="C531" t="str">
            <v>L</v>
          </cell>
          <cell r="D531" t="str">
            <v>7325</v>
          </cell>
          <cell r="E531" t="str">
            <v>HEISDORF</v>
          </cell>
          <cell r="F531" t="str">
            <v>B</v>
          </cell>
        </row>
        <row r="532">
          <cell r="A532" t="str">
            <v>FISCHBACH ROBERT</v>
          </cell>
          <cell r="B532" t="str">
            <v>58,RTE DE DIEKIRCH</v>
          </cell>
          <cell r="C532" t="str">
            <v>L</v>
          </cell>
          <cell r="D532" t="str">
            <v>7220</v>
          </cell>
          <cell r="E532" t="str">
            <v>WALFERDANGE</v>
          </cell>
          <cell r="F532" t="str">
            <v>B</v>
          </cell>
        </row>
        <row r="533">
          <cell r="A533" t="str">
            <v>FISCHER Charles</v>
          </cell>
          <cell r="B533" t="str">
            <v>12a,plateau du Rham</v>
          </cell>
          <cell r="C533" t="str">
            <v>L</v>
          </cell>
          <cell r="D533" t="str">
            <v>2427</v>
          </cell>
          <cell r="E533" t="str">
            <v>LUXEMBOURG</v>
          </cell>
          <cell r="F533" t="str">
            <v>B</v>
          </cell>
        </row>
        <row r="534">
          <cell r="A534" t="str">
            <v>FIXEMER Juliette</v>
          </cell>
          <cell r="B534" t="str">
            <v>4,rue Atert</v>
          </cell>
          <cell r="C534" t="str">
            <v>L</v>
          </cell>
          <cell r="D534" t="str">
            <v>8051</v>
          </cell>
          <cell r="E534" t="str">
            <v>BERTRANGE</v>
          </cell>
          <cell r="F534" t="str">
            <v>B</v>
          </cell>
        </row>
        <row r="535">
          <cell r="A535" t="str">
            <v>FIXMER S.A.R.L.</v>
          </cell>
          <cell r="B535" t="str">
            <v>BP 16</v>
          </cell>
          <cell r="C535" t="str">
            <v>L</v>
          </cell>
          <cell r="D535" t="str">
            <v>8001</v>
          </cell>
          <cell r="E535" t="str">
            <v>STRASSEN</v>
          </cell>
          <cell r="F535" t="str">
            <v>B</v>
          </cell>
        </row>
        <row r="536">
          <cell r="A536" t="str">
            <v>FLAMMANG Carole</v>
          </cell>
          <cell r="B536" t="str">
            <v>15,op Fankenacker</v>
          </cell>
          <cell r="C536" t="str">
            <v>L</v>
          </cell>
          <cell r="D536" t="str">
            <v>3265</v>
          </cell>
          <cell r="E536" t="str">
            <v>BETTEMBOURG</v>
          </cell>
          <cell r="F536" t="str">
            <v>B</v>
          </cell>
        </row>
        <row r="537">
          <cell r="A537" t="str">
            <v>FLAMMANG Patrick</v>
          </cell>
          <cell r="B537" t="str">
            <v>64,rue de la liberation</v>
          </cell>
          <cell r="C537" t="str">
            <v>L</v>
          </cell>
          <cell r="D537" t="str">
            <v>3511</v>
          </cell>
          <cell r="E537" t="str">
            <v>DUDELANGE</v>
          </cell>
          <cell r="F537" t="str">
            <v>B</v>
          </cell>
        </row>
        <row r="538">
          <cell r="A538" t="str">
            <v>FLANDER MARCELLE</v>
          </cell>
          <cell r="B538" t="str">
            <v>37A,RUE DU TRAVAIL</v>
          </cell>
          <cell r="C538" t="str">
            <v>L</v>
          </cell>
          <cell r="D538" t="str">
            <v>2625</v>
          </cell>
          <cell r="E538" t="str">
            <v>BEGGEN</v>
          </cell>
          <cell r="F538" t="str">
            <v>B</v>
          </cell>
        </row>
        <row r="539">
          <cell r="A539" t="str">
            <v>FLEURS ARTHUR ET ANDRE WUST</v>
          </cell>
          <cell r="B539" t="str">
            <v>11,rue de Mullendorf</v>
          </cell>
          <cell r="C539" t="str">
            <v>L</v>
          </cell>
          <cell r="D539" t="str">
            <v>7329</v>
          </cell>
          <cell r="E539" t="str">
            <v>Heisdorf</v>
          </cell>
          <cell r="F539" t="str">
            <v>B</v>
          </cell>
        </row>
        <row r="540">
          <cell r="A540" t="str">
            <v>FLINOIS Thierry</v>
          </cell>
          <cell r="B540" t="str">
            <v>1,pl. d europe</v>
          </cell>
          <cell r="C540" t="str">
            <v>L</v>
          </cell>
          <cell r="D540" t="str">
            <v>4112</v>
          </cell>
          <cell r="E540" t="str">
            <v>ESCH SUR ALZETTE</v>
          </cell>
          <cell r="F540" t="str">
            <v>B</v>
          </cell>
        </row>
        <row r="541">
          <cell r="A541" t="str">
            <v>FLOENER Gerard</v>
          </cell>
          <cell r="B541" t="str">
            <v>66A,rue Ernest Beres</v>
          </cell>
          <cell r="C541" t="str">
            <v>L</v>
          </cell>
          <cell r="D541" t="str">
            <v>1232</v>
          </cell>
          <cell r="E541" t="str">
            <v>HOWALD</v>
          </cell>
          <cell r="F541" t="str">
            <v>B</v>
          </cell>
        </row>
        <row r="542">
          <cell r="A542" t="str">
            <v>FLUHE Charles</v>
          </cell>
          <cell r="B542" t="str">
            <v>16a,rue de Dalheim</v>
          </cell>
          <cell r="C542" t="str">
            <v>L</v>
          </cell>
          <cell r="D542" t="str">
            <v>5898</v>
          </cell>
          <cell r="E542" t="str">
            <v>SYREN</v>
          </cell>
          <cell r="F542" t="str">
            <v>B</v>
          </cell>
        </row>
        <row r="543">
          <cell r="A543" t="str">
            <v>FOETELER Guy</v>
          </cell>
          <cell r="B543" t="str">
            <v>57,CITE GRAND DUC JEAN</v>
          </cell>
          <cell r="C543" t="str">
            <v>L</v>
          </cell>
          <cell r="D543" t="str">
            <v>7233</v>
          </cell>
          <cell r="E543" t="str">
            <v>BERELDANGE</v>
          </cell>
          <cell r="F543" t="str">
            <v>B</v>
          </cell>
        </row>
        <row r="544">
          <cell r="A544" t="str">
            <v>FOLSCHEID Alex</v>
          </cell>
          <cell r="B544" t="str">
            <v>61,rue d'Europe</v>
          </cell>
          <cell r="C544" t="str">
            <v>L</v>
          </cell>
          <cell r="D544" t="str">
            <v>4390</v>
          </cell>
          <cell r="E544" t="str">
            <v>PONTPIERRE</v>
          </cell>
          <cell r="F544" t="str">
            <v>B</v>
          </cell>
        </row>
        <row r="545">
          <cell r="A545" t="str">
            <v>FOLSCHEID GEORGES</v>
          </cell>
          <cell r="B545" t="str">
            <v>15,JUDEGAAS</v>
          </cell>
          <cell r="C545" t="str">
            <v>L</v>
          </cell>
          <cell r="D545" t="str">
            <v>8281</v>
          </cell>
          <cell r="E545" t="str">
            <v>KEHLEN</v>
          </cell>
          <cell r="F545" t="str">
            <v>B</v>
          </cell>
        </row>
        <row r="546">
          <cell r="A546" t="str">
            <v>FONCK Nathalie Irene</v>
          </cell>
          <cell r="B546" t="str">
            <v>58,rue de la Foret</v>
          </cell>
          <cell r="C546" t="str">
            <v>L</v>
          </cell>
          <cell r="D546" t="str">
            <v>7320</v>
          </cell>
          <cell r="E546" t="str">
            <v>STEINSEL</v>
          </cell>
          <cell r="F546" t="str">
            <v>B</v>
          </cell>
        </row>
        <row r="547">
          <cell r="A547" t="str">
            <v>FONSECA Georges</v>
          </cell>
          <cell r="B547" t="str">
            <v>74,Av. de la Liberte</v>
          </cell>
          <cell r="C547" t="str">
            <v>L</v>
          </cell>
          <cell r="D547" t="str">
            <v>4601</v>
          </cell>
          <cell r="E547" t="str">
            <v>NIEDERKORN</v>
          </cell>
          <cell r="F547" t="str">
            <v>B</v>
          </cell>
        </row>
        <row r="548">
          <cell r="A548" t="str">
            <v>FONSECA NUNES GAITEIRO Mario</v>
          </cell>
          <cell r="B548" t="str">
            <v>3, rue Michel Rodange</v>
          </cell>
          <cell r="C548" t="str">
            <v>L</v>
          </cell>
          <cell r="D548" t="str">
            <v>4306</v>
          </cell>
          <cell r="E548" t="str">
            <v>ESCH/ALZETTE</v>
          </cell>
          <cell r="F548" t="str">
            <v>B</v>
          </cell>
        </row>
        <row r="549">
          <cell r="A549" t="str">
            <v>FONSECA TORRES Maria Elisabeth</v>
          </cell>
          <cell r="B549" t="str">
            <v>66,rte principale</v>
          </cell>
          <cell r="C549" t="str">
            <v>L</v>
          </cell>
          <cell r="D549" t="str">
            <v>7450</v>
          </cell>
          <cell r="E549" t="str">
            <v>LINTGEN</v>
          </cell>
          <cell r="F549" t="str">
            <v>B</v>
          </cell>
        </row>
        <row r="550">
          <cell r="A550" t="str">
            <v>FONTE PEDRO Anabela</v>
          </cell>
          <cell r="B550" t="str">
            <v>18,rue de Prettange</v>
          </cell>
          <cell r="C550" t="str">
            <v>L</v>
          </cell>
          <cell r="D550" t="str">
            <v>7396</v>
          </cell>
          <cell r="E550" t="str">
            <v>HUNSDORF</v>
          </cell>
          <cell r="F550" t="str">
            <v>B</v>
          </cell>
        </row>
        <row r="551">
          <cell r="A551" t="str">
            <v>FORTES GOMES Filomena</v>
          </cell>
          <cell r="B551" t="str">
            <v>65,rue du Pontpierre</v>
          </cell>
          <cell r="C551" t="str">
            <v>L</v>
          </cell>
          <cell r="D551" t="str">
            <v>3940</v>
          </cell>
          <cell r="E551" t="str">
            <v>MONDERCANGE</v>
          </cell>
          <cell r="F551" t="str">
            <v>B</v>
          </cell>
        </row>
        <row r="552">
          <cell r="A552" t="str">
            <v>FORTUNA Marina</v>
          </cell>
          <cell r="B552" t="str">
            <v>38,rue de la montagne</v>
          </cell>
          <cell r="C552" t="str">
            <v>L</v>
          </cell>
          <cell r="D552" t="str">
            <v>7238</v>
          </cell>
          <cell r="E552" t="str">
            <v>WALFERDANGE</v>
          </cell>
          <cell r="F552" t="str">
            <v>B</v>
          </cell>
        </row>
        <row r="553">
          <cell r="A553" t="str">
            <v>FOYERS SENIORS,ASBL</v>
          </cell>
          <cell r="B553" t="str">
            <v>15A,AM BECHELER</v>
          </cell>
          <cell r="C553" t="str">
            <v>L</v>
          </cell>
          <cell r="D553" t="str">
            <v>7213</v>
          </cell>
          <cell r="E553" t="str">
            <v>BERELDANGE</v>
          </cell>
          <cell r="F553" t="str">
            <v>B</v>
          </cell>
        </row>
        <row r="554">
          <cell r="A554" t="str">
            <v>FRAGA Paulo</v>
          </cell>
          <cell r="B554" t="str">
            <v>18,rue du Travail</v>
          </cell>
          <cell r="C554" t="str">
            <v>L</v>
          </cell>
          <cell r="D554" t="str">
            <v>2625</v>
          </cell>
          <cell r="E554" t="str">
            <v>LUXEMBOURG</v>
          </cell>
          <cell r="F554" t="str">
            <v>B</v>
          </cell>
        </row>
        <row r="555">
          <cell r="A555" t="str">
            <v>FRAIKIN - LUX S.A.</v>
          </cell>
          <cell r="B555" t="str">
            <v>150,ROUTE DE DIEKIRCH</v>
          </cell>
          <cell r="C555" t="str">
            <v>L</v>
          </cell>
          <cell r="D555" t="str">
            <v>7220</v>
          </cell>
          <cell r="E555" t="str">
            <v>WALFERDANGE</v>
          </cell>
          <cell r="F555" t="str">
            <v>B</v>
          </cell>
        </row>
        <row r="556">
          <cell r="A556" t="str">
            <v>FRANCQ Catherine</v>
          </cell>
          <cell r="B556" t="str">
            <v>24,rue Ignace de la Fontaine</v>
          </cell>
          <cell r="C556" t="str">
            <v>L</v>
          </cell>
          <cell r="D556" t="str">
            <v>1532</v>
          </cell>
          <cell r="E556" t="str">
            <v>LUXEMBOURG</v>
          </cell>
          <cell r="F556" t="str">
            <v>B</v>
          </cell>
        </row>
        <row r="557">
          <cell r="A557" t="str">
            <v>FRANK DANIELE</v>
          </cell>
          <cell r="B557" t="str">
            <v>14,RUE WEIS</v>
          </cell>
          <cell r="C557" t="str">
            <v>L</v>
          </cell>
          <cell r="D557" t="str">
            <v>7260</v>
          </cell>
          <cell r="E557" t="str">
            <v>BERELDANGE</v>
          </cell>
          <cell r="F557" t="str">
            <v>B</v>
          </cell>
        </row>
        <row r="558">
          <cell r="A558" t="str">
            <v>FRANTZEN Josee</v>
          </cell>
          <cell r="B558" t="str">
            <v>48,Cite Aline Mayrisch</v>
          </cell>
          <cell r="C558" t="str">
            <v>L</v>
          </cell>
          <cell r="D558" t="str">
            <v>7268</v>
          </cell>
          <cell r="E558" t="str">
            <v>BERELDANGE</v>
          </cell>
          <cell r="F558" t="str">
            <v>B</v>
          </cell>
        </row>
        <row r="559">
          <cell r="A559" t="str">
            <v>FRAUENBERG DANIELLE</v>
          </cell>
          <cell r="B559" t="str">
            <v>40,RUE JEAN MERCATORIS</v>
          </cell>
          <cell r="C559" t="str">
            <v>L</v>
          </cell>
          <cell r="D559" t="str">
            <v>7237</v>
          </cell>
          <cell r="E559" t="str">
            <v>HELMSANGE</v>
          </cell>
          <cell r="F559" t="str">
            <v>B</v>
          </cell>
        </row>
        <row r="560">
          <cell r="A560" t="str">
            <v>FREIMANN Nadine</v>
          </cell>
          <cell r="B560" t="str">
            <v>6,am Eck</v>
          </cell>
          <cell r="C560" t="str">
            <v>L</v>
          </cell>
          <cell r="D560" t="str">
            <v>5741</v>
          </cell>
          <cell r="E560" t="str">
            <v>FILSDORF</v>
          </cell>
          <cell r="F560" t="str">
            <v>B</v>
          </cell>
        </row>
        <row r="561">
          <cell r="A561" t="str">
            <v>FRICKER MONIQUE</v>
          </cell>
          <cell r="B561" t="str">
            <v>23,AM BECHELER</v>
          </cell>
          <cell r="C561" t="str">
            <v>L</v>
          </cell>
          <cell r="D561" t="str">
            <v>7213</v>
          </cell>
          <cell r="E561" t="str">
            <v>BERELDANGE</v>
          </cell>
          <cell r="F561" t="str">
            <v>B</v>
          </cell>
        </row>
        <row r="562">
          <cell r="A562" t="str">
            <v>FRITURE ARMAND S.A.</v>
          </cell>
          <cell r="B562" t="str">
            <v>1,rue Prince Henri</v>
          </cell>
          <cell r="C562" t="str">
            <v>L</v>
          </cell>
          <cell r="D562" t="str">
            <v>7230</v>
          </cell>
          <cell r="E562" t="str">
            <v>HELMSANGE</v>
          </cell>
          <cell r="F562" t="str">
            <v>B</v>
          </cell>
        </row>
        <row r="563">
          <cell r="A563" t="str">
            <v>FRYDENDAL ANN</v>
          </cell>
          <cell r="B563" t="str">
            <v>12,RUE DE L'AVENIR</v>
          </cell>
          <cell r="C563" t="str">
            <v>L</v>
          </cell>
          <cell r="D563" t="str">
            <v>7211</v>
          </cell>
          <cell r="E563" t="str">
            <v>HELMSANGE</v>
          </cell>
          <cell r="F563" t="str">
            <v>B</v>
          </cell>
        </row>
        <row r="564">
          <cell r="A564" t="str">
            <v>FRYDENDAL CASPER</v>
          </cell>
          <cell r="B564" t="str">
            <v>12,rue de l'Avenir</v>
          </cell>
          <cell r="C564" t="str">
            <v>L</v>
          </cell>
          <cell r="D564" t="str">
            <v>7211</v>
          </cell>
          <cell r="E564" t="str">
            <v>HELMSANGE</v>
          </cell>
          <cell r="F564" t="str">
            <v>B</v>
          </cell>
        </row>
        <row r="565">
          <cell r="A565" t="str">
            <v>FRYDENDAL DESIGN</v>
          </cell>
          <cell r="B565" t="str">
            <v>2, AM FUURT</v>
          </cell>
          <cell r="C565" t="str">
            <v>L</v>
          </cell>
          <cell r="D565" t="str">
            <v>7418</v>
          </cell>
          <cell r="E565" t="str">
            <v>BUSCHDORF</v>
          </cell>
          <cell r="F565" t="str">
            <v>B</v>
          </cell>
        </row>
        <row r="566">
          <cell r="A566" t="str">
            <v>FUCHS Alfred</v>
          </cell>
          <cell r="B566" t="str">
            <v>88,bd Charles Simonis</v>
          </cell>
          <cell r="C566" t="str">
            <v>L</v>
          </cell>
          <cell r="D566" t="str">
            <v>2539</v>
          </cell>
          <cell r="E566" t="str">
            <v>Luxembourg</v>
          </cell>
          <cell r="F566" t="str">
            <v>B</v>
          </cell>
        </row>
        <row r="567">
          <cell r="A567" t="str">
            <v>FUMAGALLI Florian</v>
          </cell>
          <cell r="B567" t="str">
            <v>23,rue Duchscher</v>
          </cell>
          <cell r="C567" t="str">
            <v>L</v>
          </cell>
          <cell r="D567" t="str">
            <v>5217</v>
          </cell>
          <cell r="E567" t="str">
            <v>SANDWEILER</v>
          </cell>
          <cell r="F567" t="str">
            <v>B</v>
          </cell>
        </row>
        <row r="568">
          <cell r="A568" t="str">
            <v>FUNCK Claudine</v>
          </cell>
          <cell r="B568" t="str">
            <v>23,Widdem</v>
          </cell>
          <cell r="C568" t="str">
            <v>L</v>
          </cell>
          <cell r="D568" t="str">
            <v>5433</v>
          </cell>
          <cell r="E568" t="str">
            <v>NIEDERDONVEN</v>
          </cell>
          <cell r="F568" t="str">
            <v>B</v>
          </cell>
        </row>
        <row r="569">
          <cell r="A569" t="str">
            <v>FUNCK Dominique</v>
          </cell>
          <cell r="B569" t="str">
            <v>81,rue de la Gare</v>
          </cell>
          <cell r="C569" t="str">
            <v>L</v>
          </cell>
          <cell r="D569" t="str">
            <v>3382</v>
          </cell>
          <cell r="E569" t="str">
            <v>NOERTZANGE</v>
          </cell>
          <cell r="F569" t="str">
            <v>B</v>
          </cell>
        </row>
        <row r="570">
          <cell r="A570" t="str">
            <v>FUNCK Martine</v>
          </cell>
          <cell r="B570" t="str">
            <v>81,rue de la gare</v>
          </cell>
          <cell r="C570" t="str">
            <v>L</v>
          </cell>
          <cell r="D570" t="str">
            <v>3382</v>
          </cell>
          <cell r="E570" t="str">
            <v>NOERTZANGE</v>
          </cell>
          <cell r="F570" t="str">
            <v>B</v>
          </cell>
        </row>
        <row r="571">
          <cell r="A571" t="str">
            <v>FUSENIG Peggy</v>
          </cell>
          <cell r="B571" t="str">
            <v>1,rue du village</v>
          </cell>
          <cell r="C571" t="str">
            <v>L</v>
          </cell>
          <cell r="D571" t="str">
            <v>6183</v>
          </cell>
          <cell r="E571" t="str">
            <v>GONDERANGE</v>
          </cell>
          <cell r="F571" t="str">
            <v>B</v>
          </cell>
        </row>
        <row r="572">
          <cell r="A572" t="str">
            <v>G.E.CAPITAL FLEET SERVICE</v>
          </cell>
          <cell r="B572" t="str">
            <v>7,RTE DE TREVES</v>
          </cell>
          <cell r="C572" t="str">
            <v>L</v>
          </cell>
          <cell r="D572" t="str">
            <v>2632</v>
          </cell>
          <cell r="E572" t="str">
            <v>FINDEL</v>
          </cell>
          <cell r="F572" t="str">
            <v>B</v>
          </cell>
        </row>
        <row r="573">
          <cell r="A573" t="str">
            <v>G\BEL-BURG</v>
          </cell>
          <cell r="B573" t="str">
            <v>29,CITE J-F KENNEDY</v>
          </cell>
          <cell r="C573" t="str">
            <v>L</v>
          </cell>
          <cell r="D573" t="str">
            <v>7234</v>
          </cell>
          <cell r="E573" t="str">
            <v>HELMSANGE</v>
          </cell>
          <cell r="F573" t="str">
            <v>B</v>
          </cell>
        </row>
        <row r="574">
          <cell r="A574" t="str">
            <v>GABRIEL Alexandra</v>
          </cell>
          <cell r="B574" t="str">
            <v>8,rue des Templiers</v>
          </cell>
          <cell r="C574" t="str">
            <v>L</v>
          </cell>
          <cell r="D574" t="str">
            <v>7343</v>
          </cell>
          <cell r="E574" t="str">
            <v>STEINSEL</v>
          </cell>
          <cell r="F574" t="str">
            <v>B</v>
          </cell>
        </row>
        <row r="575">
          <cell r="A575" t="str">
            <v>GABRIEL Vanessa</v>
          </cell>
          <cell r="B575" t="str">
            <v>8,rue des templiers</v>
          </cell>
          <cell r="C575" t="str">
            <v>L</v>
          </cell>
          <cell r="D575" t="str">
            <v>7343</v>
          </cell>
          <cell r="E575" t="str">
            <v>STEINSEL</v>
          </cell>
          <cell r="F575" t="str">
            <v>B</v>
          </cell>
        </row>
        <row r="576">
          <cell r="A576" t="str">
            <v>GABRIEL Yasmin</v>
          </cell>
          <cell r="B576" t="str">
            <v>8,rue des Templiers</v>
          </cell>
          <cell r="C576" t="str">
            <v>L</v>
          </cell>
          <cell r="D576" t="str">
            <v>7343</v>
          </cell>
          <cell r="E576" t="str">
            <v>STEINSEL</v>
          </cell>
          <cell r="F576" t="str">
            <v>B</v>
          </cell>
        </row>
        <row r="577">
          <cell r="A577" t="str">
            <v>GADDE Dirk</v>
          </cell>
          <cell r="B577" t="str">
            <v>5,rue du dix Septembre</v>
          </cell>
          <cell r="C577" t="str">
            <v>L</v>
          </cell>
          <cell r="D577" t="str">
            <v>4947</v>
          </cell>
          <cell r="E577" t="str">
            <v>Hautcharage</v>
          </cell>
          <cell r="F577" t="str">
            <v>B</v>
          </cell>
        </row>
        <row r="578">
          <cell r="A578" t="str">
            <v>GALES Daniele</v>
          </cell>
          <cell r="B578" t="str">
            <v>4a,rue de l'hippodrome</v>
          </cell>
          <cell r="C578" t="str">
            <v>L</v>
          </cell>
          <cell r="D578" t="str">
            <v>1730</v>
          </cell>
          <cell r="E578" t="str">
            <v>LUXEMBOURG</v>
          </cell>
          <cell r="F578" t="str">
            <v>B</v>
          </cell>
        </row>
        <row r="579">
          <cell r="A579" t="str">
            <v>GALLE Carla Suzy</v>
          </cell>
          <cell r="B579" t="str">
            <v>12,rue Guillaume Schneider</v>
          </cell>
          <cell r="C579" t="str">
            <v>L</v>
          </cell>
          <cell r="D579" t="str">
            <v>2522</v>
          </cell>
          <cell r="E579" t="str">
            <v>LUXEMBOURG</v>
          </cell>
          <cell r="F579" t="str">
            <v>B</v>
          </cell>
        </row>
        <row r="580">
          <cell r="A580" t="str">
            <v>GALLION MARIE ANNE</v>
          </cell>
          <cell r="B580" t="str">
            <v>9,RUE WILLIBR. STEINMETZ</v>
          </cell>
          <cell r="C580" t="str">
            <v>L</v>
          </cell>
          <cell r="D580" t="str">
            <v>8153</v>
          </cell>
          <cell r="E580" t="str">
            <v>BRIDEL</v>
          </cell>
          <cell r="F580" t="str">
            <v>B</v>
          </cell>
        </row>
        <row r="581">
          <cell r="A581" t="str">
            <v>GALMICHE Francois Jean</v>
          </cell>
          <cell r="B581" t="str">
            <v>56C,rue d'Ettelbruck</v>
          </cell>
          <cell r="C581" t="str">
            <v>L</v>
          </cell>
          <cell r="D581" t="str">
            <v>7590</v>
          </cell>
          <cell r="E581" t="str">
            <v>BERINGEN</v>
          </cell>
          <cell r="F581" t="str">
            <v>B</v>
          </cell>
        </row>
        <row r="582">
          <cell r="A582" t="str">
            <v>GANINO Michel</v>
          </cell>
          <cell r="B582" t="str">
            <v>8,RUE PRINCE HENRI</v>
          </cell>
          <cell r="C582" t="str">
            <v>L</v>
          </cell>
          <cell r="D582" t="str">
            <v>7341</v>
          </cell>
          <cell r="E582" t="str">
            <v>HEISDORF</v>
          </cell>
          <cell r="F582" t="str">
            <v>B</v>
          </cell>
        </row>
        <row r="583">
          <cell r="A583" t="str">
            <v>GARNIER Christine</v>
          </cell>
          <cell r="B583" t="str">
            <v>15,rue Evrard Ketten</v>
          </cell>
          <cell r="C583" t="str">
            <v>L</v>
          </cell>
          <cell r="D583" t="str">
            <v>1856</v>
          </cell>
          <cell r="E583" t="str">
            <v>LUXEMBOURG</v>
          </cell>
          <cell r="F583" t="str">
            <v>B</v>
          </cell>
        </row>
        <row r="584">
          <cell r="A584" t="str">
            <v>GASPAR PEREIRA Elvira Maria</v>
          </cell>
          <cell r="B584" t="str">
            <v>90,rue de Gasperich</v>
          </cell>
          <cell r="C584" t="str">
            <v>L</v>
          </cell>
          <cell r="D584" t="str">
            <v>1617</v>
          </cell>
          <cell r="E584" t="str">
            <v>LUXEMBOURG</v>
          </cell>
          <cell r="F584" t="str">
            <v>B</v>
          </cell>
        </row>
        <row r="585">
          <cell r="A585" t="str">
            <v>GATTI Christian</v>
          </cell>
          <cell r="B585" t="str">
            <v>36,rue de Limpach</v>
          </cell>
          <cell r="C585" t="str">
            <v>L</v>
          </cell>
          <cell r="D585" t="str">
            <v>4467</v>
          </cell>
          <cell r="E585" t="str">
            <v>SOLEUVRE</v>
          </cell>
          <cell r="F585" t="str">
            <v>B</v>
          </cell>
        </row>
        <row r="586">
          <cell r="A586" t="str">
            <v>GATTI CHRISTIAN LOUIS</v>
          </cell>
          <cell r="B586" t="str">
            <v>15,CITE SIDNEY THOMAS</v>
          </cell>
          <cell r="C586" t="str">
            <v>L</v>
          </cell>
          <cell r="D586" t="str">
            <v>4677</v>
          </cell>
          <cell r="E586" t="str">
            <v>DIFFERDANGE</v>
          </cell>
          <cell r="F586" t="str">
            <v>B</v>
          </cell>
        </row>
        <row r="587">
          <cell r="A587" t="str">
            <v>GATTI Domenico</v>
          </cell>
          <cell r="B587" t="str">
            <v>51,rue Nicolas Meyers</v>
          </cell>
          <cell r="C587" t="str">
            <v>L</v>
          </cell>
          <cell r="D587" t="str">
            <v>4918</v>
          </cell>
          <cell r="E587" t="str">
            <v>BASCHARAGE</v>
          </cell>
          <cell r="F587" t="str">
            <v>B</v>
          </cell>
        </row>
        <row r="588">
          <cell r="A588" t="str">
            <v>GEHL JEANNE</v>
          </cell>
          <cell r="B588" t="str">
            <v>26,RUE J.-B. SCHWARTZ</v>
          </cell>
          <cell r="C588" t="str">
            <v>L</v>
          </cell>
          <cell r="D588" t="str">
            <v>7342</v>
          </cell>
          <cell r="E588" t="str">
            <v>HEISDORF</v>
          </cell>
          <cell r="F588" t="str">
            <v>B</v>
          </cell>
        </row>
        <row r="589">
          <cell r="A589" t="str">
            <v>GELHAUSEN Jean-Jacques</v>
          </cell>
          <cell r="B589" t="str">
            <v>18,rue des pres</v>
          </cell>
          <cell r="C589" t="str">
            <v>L</v>
          </cell>
          <cell r="D589" t="str">
            <v>8147</v>
          </cell>
          <cell r="E589" t="str">
            <v>BRIDEL</v>
          </cell>
          <cell r="F589" t="str">
            <v>B</v>
          </cell>
        </row>
        <row r="590">
          <cell r="A590" t="str">
            <v>GENDARMERIE GRAND-DUCALE</v>
          </cell>
          <cell r="B590" t="str">
            <v>5,rue Auguste Lumiere</v>
          </cell>
          <cell r="C590" t="str">
            <v>L</v>
          </cell>
          <cell r="D590" t="str">
            <v>1950</v>
          </cell>
          <cell r="E590" t="str">
            <v>LUXEMBOURG</v>
          </cell>
          <cell r="F590" t="str">
            <v>B</v>
          </cell>
        </row>
        <row r="591">
          <cell r="A591" t="str">
            <v>GENERALE BANK TRUST</v>
          </cell>
          <cell r="B591" t="str">
            <v>11-13,AV.EMILE REUTER</v>
          </cell>
          <cell r="C591" t="str">
            <v>L</v>
          </cell>
          <cell r="D591" t="str">
            <v>2420</v>
          </cell>
          <cell r="E591" t="str">
            <v>LUXEMBOURG</v>
          </cell>
          <cell r="F591" t="str">
            <v>B</v>
          </cell>
        </row>
        <row r="592">
          <cell r="A592" t="str">
            <v>GENGLER Emile</v>
          </cell>
          <cell r="B592" t="str">
            <v>44,rue Jean Mercatoris</v>
          </cell>
          <cell r="C592" t="str">
            <v>L</v>
          </cell>
          <cell r="D592" t="str">
            <v>7237</v>
          </cell>
          <cell r="E592" t="str">
            <v>HELMSANGE</v>
          </cell>
          <cell r="F592" t="str">
            <v>B</v>
          </cell>
        </row>
        <row r="593">
          <cell r="A593" t="str">
            <v>GENGLER-ALMES Annelise</v>
          </cell>
          <cell r="B593" t="str">
            <v>27,rue de Neudorf</v>
          </cell>
          <cell r="C593" t="str">
            <v>L</v>
          </cell>
          <cell r="D593" t="str">
            <v>2221</v>
          </cell>
          <cell r="E593" t="str">
            <v>LUXEMBOURG</v>
          </cell>
          <cell r="F593" t="str">
            <v>B</v>
          </cell>
        </row>
        <row r="594">
          <cell r="A594" t="str">
            <v>GEOFFREY S.A.</v>
          </cell>
          <cell r="B594" t="str">
            <v>6A,rue du Laboratoire</v>
          </cell>
          <cell r="C594" t="str">
            <v>L</v>
          </cell>
          <cell r="D594" t="str">
            <v>1911</v>
          </cell>
          <cell r="E594" t="str">
            <v>LUXEMBOURG</v>
          </cell>
          <cell r="F594" t="str">
            <v>B</v>
          </cell>
        </row>
        <row r="595">
          <cell r="A595" t="str">
            <v>GEORGOPOULOS Ilias</v>
          </cell>
          <cell r="B595" t="str">
            <v>6,rue Guillaume Schneider</v>
          </cell>
          <cell r="C595" t="str">
            <v>L</v>
          </cell>
          <cell r="D595" t="str">
            <v>2522</v>
          </cell>
          <cell r="E595" t="str">
            <v>LUXEMBOURG</v>
          </cell>
          <cell r="F595" t="str">
            <v>B</v>
          </cell>
        </row>
        <row r="596">
          <cell r="A596" t="str">
            <v>GERAETS Hendrica</v>
          </cell>
          <cell r="B596" t="str">
            <v>6,rue de la Vallee</v>
          </cell>
          <cell r="C596" t="str">
            <v>L</v>
          </cell>
          <cell r="D596" t="str">
            <v>7337</v>
          </cell>
          <cell r="E596" t="str">
            <v>Heisdorf</v>
          </cell>
          <cell r="F596" t="str">
            <v>B</v>
          </cell>
        </row>
        <row r="597">
          <cell r="A597" t="str">
            <v>GERARD Emile</v>
          </cell>
          <cell r="B597" t="str">
            <v>52,rue des Pommiers</v>
          </cell>
          <cell r="C597" t="str">
            <v>L</v>
          </cell>
          <cell r="D597" t="str">
            <v>2343</v>
          </cell>
          <cell r="E597" t="str">
            <v>Luxembourg</v>
          </cell>
          <cell r="F597" t="str">
            <v>B</v>
          </cell>
        </row>
        <row r="598">
          <cell r="A598" t="str">
            <v>GERGEN Marc</v>
          </cell>
          <cell r="B598" t="str">
            <v>21,rue Dicks</v>
          </cell>
          <cell r="C598" t="str">
            <v>L</v>
          </cell>
          <cell r="D598" t="str">
            <v>6944</v>
          </cell>
          <cell r="E598" t="str">
            <v>NIEDERANVEN</v>
          </cell>
          <cell r="F598" t="str">
            <v>B</v>
          </cell>
        </row>
        <row r="599">
          <cell r="A599" t="str">
            <v>GERONIMO ALESSANDRO</v>
          </cell>
          <cell r="B599" t="str">
            <v>14,RUE KLENGLILLER</v>
          </cell>
          <cell r="C599" t="str">
            <v>L</v>
          </cell>
          <cell r="D599" t="str">
            <v>8239</v>
          </cell>
          <cell r="E599" t="str">
            <v>MAMER</v>
          </cell>
          <cell r="F599" t="str">
            <v>B</v>
          </cell>
        </row>
        <row r="600">
          <cell r="A600" t="str">
            <v>GHIJBEN BEATRICE</v>
          </cell>
          <cell r="B600" t="str">
            <v>57,RUE DU X OCTOBRE</v>
          </cell>
          <cell r="C600" t="str">
            <v>L</v>
          </cell>
          <cell r="D600" t="str">
            <v>7243</v>
          </cell>
          <cell r="E600" t="str">
            <v>BERELDANGE</v>
          </cell>
          <cell r="F600" t="str">
            <v>B</v>
          </cell>
        </row>
        <row r="601">
          <cell r="A601" t="str">
            <v>GHIRALDINI Pietro Michele</v>
          </cell>
          <cell r="B601" t="str">
            <v>7,rue Auguste Neyen</v>
          </cell>
          <cell r="C601" t="str">
            <v>L</v>
          </cell>
          <cell r="D601" t="str">
            <v>2233</v>
          </cell>
          <cell r="E601" t="str">
            <v>LUXEMBOURG</v>
          </cell>
          <cell r="F601" t="str">
            <v>B</v>
          </cell>
        </row>
        <row r="602">
          <cell r="A602" t="str">
            <v>GIACOMINO Gerardo</v>
          </cell>
          <cell r="B602" t="str">
            <v>9,rue Gaaschtbierg</v>
          </cell>
          <cell r="C602" t="str">
            <v>L</v>
          </cell>
          <cell r="D602" t="str">
            <v>8230</v>
          </cell>
          <cell r="E602" t="str">
            <v>MAMER</v>
          </cell>
          <cell r="F602" t="str">
            <v>B</v>
          </cell>
        </row>
        <row r="603">
          <cell r="A603" t="str">
            <v>GIELEN Danielle</v>
          </cell>
          <cell r="B603" t="str">
            <v>1,rue du Knapp</v>
          </cell>
          <cell r="C603" t="str">
            <v>L</v>
          </cell>
          <cell r="D603" t="str">
            <v>7462</v>
          </cell>
          <cell r="E603" t="str">
            <v>MOESDORF</v>
          </cell>
          <cell r="F603" t="str">
            <v>B</v>
          </cell>
        </row>
        <row r="604">
          <cell r="A604" t="str">
            <v>GIELEN Guido</v>
          </cell>
          <cell r="B604" t="str">
            <v>16b,rue de l'eau</v>
          </cell>
          <cell r="C604" t="str">
            <v>L</v>
          </cell>
          <cell r="D604" t="str">
            <v>4920</v>
          </cell>
          <cell r="E604" t="str">
            <v>BASCHARAGE</v>
          </cell>
          <cell r="F604" t="str">
            <v>B</v>
          </cell>
        </row>
        <row r="605">
          <cell r="A605" t="str">
            <v>GIERENS CHRISTIAN PIERRE</v>
          </cell>
          <cell r="B605" t="str">
            <v>28,rte de Luxembourg</v>
          </cell>
          <cell r="C605" t="str">
            <v>L</v>
          </cell>
          <cell r="D605" t="str">
            <v>7240</v>
          </cell>
          <cell r="E605" t="str">
            <v>BERELDANGE</v>
          </cell>
          <cell r="F605" t="str">
            <v>B</v>
          </cell>
        </row>
        <row r="606">
          <cell r="A606" t="str">
            <v>GIERENS JAMES JOHANNES</v>
          </cell>
          <cell r="B606" t="str">
            <v>63,rue de Mondorf</v>
          </cell>
          <cell r="C606" t="str">
            <v>L</v>
          </cell>
          <cell r="D606" t="str">
            <v>5750</v>
          </cell>
          <cell r="E606" t="str">
            <v>FRISANGE</v>
          </cell>
          <cell r="F606" t="str">
            <v>B</v>
          </cell>
        </row>
        <row r="607">
          <cell r="A607" t="str">
            <v>GILLEN PASCALE</v>
          </cell>
          <cell r="B607" t="str">
            <v>61,RUE DE LA FORET</v>
          </cell>
          <cell r="C607" t="str">
            <v>L</v>
          </cell>
          <cell r="D607" t="str">
            <v>7320</v>
          </cell>
          <cell r="E607" t="str">
            <v>STEINSEL</v>
          </cell>
          <cell r="F607" t="str">
            <v>B</v>
          </cell>
        </row>
        <row r="608">
          <cell r="A608" t="str">
            <v>GILLEN-RUF SIGRID</v>
          </cell>
          <cell r="B608" t="str">
            <v>3,RUE DES MERISIERS</v>
          </cell>
          <cell r="C608" t="str">
            <v>L</v>
          </cell>
          <cell r="D608" t="str">
            <v>7303</v>
          </cell>
          <cell r="E608" t="str">
            <v>STEINSEL</v>
          </cell>
          <cell r="F608" t="str">
            <v>B</v>
          </cell>
        </row>
        <row r="609">
          <cell r="A609" t="str">
            <v>GIRSCH PASCAL</v>
          </cell>
          <cell r="B609" t="str">
            <v>8,OP FANKENACKER</v>
          </cell>
          <cell r="C609" t="str">
            <v>L</v>
          </cell>
          <cell r="D609" t="str">
            <v>3265</v>
          </cell>
          <cell r="E609" t="str">
            <v>BETTEMBOURG</v>
          </cell>
          <cell r="F609" t="str">
            <v>B</v>
          </cell>
        </row>
        <row r="610">
          <cell r="A610" t="str">
            <v>GIRTGEN Romain</v>
          </cell>
          <cell r="B610" t="str">
            <v>40,rue Nic. Conrardy</v>
          </cell>
          <cell r="C610" t="str">
            <v>L</v>
          </cell>
          <cell r="D610" t="str">
            <v>3552</v>
          </cell>
          <cell r="E610" t="str">
            <v>DUDELANGE</v>
          </cell>
          <cell r="F610" t="str">
            <v>B</v>
          </cell>
        </row>
        <row r="611">
          <cell r="A611" t="str">
            <v>GLADKOVA LIOU</v>
          </cell>
          <cell r="B611" t="str">
            <v>1,CITE BEAULIEU</v>
          </cell>
          <cell r="C611" t="str">
            <v>L</v>
          </cell>
          <cell r="D611" t="str">
            <v>6195</v>
          </cell>
          <cell r="E611" t="str">
            <v>IMBRINGEN</v>
          </cell>
          <cell r="F611" t="str">
            <v>B</v>
          </cell>
        </row>
        <row r="612">
          <cell r="A612" t="str">
            <v>GLAESENER-WOLTER</v>
          </cell>
          <cell r="B612" t="str">
            <v>102,RUE DE STEINSEL</v>
          </cell>
          <cell r="C612" t="str">
            <v>L</v>
          </cell>
          <cell r="D612" t="str">
            <v>7254</v>
          </cell>
          <cell r="E612" t="str">
            <v>BERELDANGE</v>
          </cell>
          <cell r="F612" t="str">
            <v>B</v>
          </cell>
        </row>
        <row r="613">
          <cell r="A613" t="str">
            <v>GLASS CENTER S.A.</v>
          </cell>
          <cell r="B613" t="str">
            <v>38,rue des Carrefours</v>
          </cell>
          <cell r="C613" t="str">
            <v>L</v>
          </cell>
          <cell r="D613" t="str">
            <v>8015</v>
          </cell>
          <cell r="E613" t="str">
            <v>STRASSEN</v>
          </cell>
          <cell r="F613" t="str">
            <v>B</v>
          </cell>
        </row>
        <row r="614">
          <cell r="A614" t="str">
            <v>GLATZ Alexander</v>
          </cell>
          <cell r="B614" t="str">
            <v>40,rue de Bourgogne</v>
          </cell>
          <cell r="C614" t="str">
            <v>L</v>
          </cell>
          <cell r="D614" t="str">
            <v>1272</v>
          </cell>
          <cell r="E614" t="str">
            <v>LUXEMBOURG</v>
          </cell>
          <cell r="F614" t="str">
            <v>B</v>
          </cell>
        </row>
        <row r="615">
          <cell r="A615" t="str">
            <v>GLESENER HUBERT</v>
          </cell>
          <cell r="B615" t="str">
            <v>31,RUE LEANDRE LACROIX</v>
          </cell>
          <cell r="C615" t="str">
            <v>L</v>
          </cell>
          <cell r="D615" t="str">
            <v>1913</v>
          </cell>
          <cell r="E615" t="str">
            <v>LUXEMBOURG</v>
          </cell>
          <cell r="F615" t="str">
            <v>B</v>
          </cell>
        </row>
        <row r="616">
          <cell r="A616" t="str">
            <v>GLIGORIJEV Katarina</v>
          </cell>
          <cell r="B616" t="str">
            <v>55,rue Henri Dunant</v>
          </cell>
          <cell r="C616" t="str">
            <v>L</v>
          </cell>
          <cell r="D616" t="str">
            <v>1426</v>
          </cell>
          <cell r="E616" t="str">
            <v>LUXEMBOURG</v>
          </cell>
          <cell r="F616" t="str">
            <v>B</v>
          </cell>
        </row>
        <row r="617">
          <cell r="A617" t="str">
            <v>GLODT LEON</v>
          </cell>
          <cell r="B617" t="str">
            <v>2,VAL DES ROMAINS</v>
          </cell>
          <cell r="C617" t="str">
            <v>L</v>
          </cell>
          <cell r="D617" t="str">
            <v>8149</v>
          </cell>
          <cell r="E617" t="str">
            <v>BRIDEL</v>
          </cell>
          <cell r="F617" t="str">
            <v>B</v>
          </cell>
        </row>
        <row r="618">
          <cell r="A618" t="str">
            <v>GLORIAS PICARRA Carlos</v>
          </cell>
          <cell r="B618" t="str">
            <v>62,rue des Hauts-Fourneaux</v>
          </cell>
          <cell r="C618" t="str">
            <v>L</v>
          </cell>
          <cell r="D618" t="str">
            <v>1719</v>
          </cell>
          <cell r="E618" t="str">
            <v>LUXEMBOURG</v>
          </cell>
          <cell r="F618" t="str">
            <v>B</v>
          </cell>
        </row>
        <row r="619">
          <cell r="A619" t="str">
            <v>GOBLET/LAVANDIER</v>
          </cell>
          <cell r="B619" t="str">
            <v>17,RUE JEAN-PIERRE SAUVAG</v>
          </cell>
          <cell r="C619" t="str">
            <v>L</v>
          </cell>
          <cell r="D619" t="str">
            <v>2514</v>
          </cell>
          <cell r="E619" t="str">
            <v>LUXEMBOURG</v>
          </cell>
          <cell r="F619" t="str">
            <v>B</v>
          </cell>
        </row>
        <row r="620">
          <cell r="A620" t="str">
            <v>GODART Serge</v>
          </cell>
          <cell r="B620" t="str">
            <v>19,rue Pasteur</v>
          </cell>
          <cell r="C620" t="str">
            <v>L</v>
          </cell>
          <cell r="D620" t="str">
            <v>3273</v>
          </cell>
          <cell r="E620" t="str">
            <v>BETTEMBOURG</v>
          </cell>
          <cell r="F620" t="str">
            <v>B</v>
          </cell>
        </row>
        <row r="621">
          <cell r="A621" t="str">
            <v>GODFROID Romaine Nicole</v>
          </cell>
          <cell r="B621" t="str">
            <v>17,rue de Steinsel</v>
          </cell>
          <cell r="C621" t="str">
            <v>L</v>
          </cell>
          <cell r="D621" t="str">
            <v>7254</v>
          </cell>
          <cell r="E621" t="str">
            <v>BERELDANGE</v>
          </cell>
          <cell r="F621" t="str">
            <v>B</v>
          </cell>
        </row>
        <row r="622">
          <cell r="A622" t="str">
            <v>GOEDERT ALFRED</v>
          </cell>
          <cell r="B622" t="str">
            <v>5,RUE LOUIS PASTEUR</v>
          </cell>
          <cell r="C622" t="str">
            <v>L</v>
          </cell>
          <cell r="D622" t="str">
            <v>8033</v>
          </cell>
          <cell r="E622" t="str">
            <v>STRASSEN</v>
          </cell>
          <cell r="F622" t="str">
            <v>B</v>
          </cell>
        </row>
        <row r="623">
          <cell r="A623" t="str">
            <v>GOEDERT CARLO</v>
          </cell>
          <cell r="B623" t="str">
            <v>157,RUE DE TREVES</v>
          </cell>
          <cell r="C623" t="str">
            <v>L</v>
          </cell>
          <cell r="D623" t="str">
            <v>2630</v>
          </cell>
          <cell r="E623" t="str">
            <v>LUXEMBOURG</v>
          </cell>
          <cell r="F623" t="str">
            <v>B</v>
          </cell>
        </row>
        <row r="624">
          <cell r="A624" t="str">
            <v>GOEDERT Elisabeth</v>
          </cell>
          <cell r="B624" t="str">
            <v>13,rue J.B.Neuens</v>
          </cell>
          <cell r="C624" t="str">
            <v>L</v>
          </cell>
          <cell r="D624" t="str">
            <v>7553</v>
          </cell>
          <cell r="E624" t="str">
            <v>MERSCH</v>
          </cell>
          <cell r="F624" t="str">
            <v>B</v>
          </cell>
        </row>
        <row r="625">
          <cell r="A625" t="str">
            <v>GOEDERT Pierrette</v>
          </cell>
          <cell r="B625" t="str">
            <v>33,rue des Bateliers</v>
          </cell>
          <cell r="C625" t="str">
            <v>L</v>
          </cell>
          <cell r="D625" t="str">
            <v>6713</v>
          </cell>
          <cell r="E625" t="str">
            <v>Grevenmacher</v>
          </cell>
          <cell r="F625" t="str">
            <v>B</v>
          </cell>
        </row>
        <row r="626">
          <cell r="A626" t="str">
            <v>GOERENS Robert</v>
          </cell>
          <cell r="B626" t="str">
            <v>36,avenue Guillaume</v>
          </cell>
          <cell r="C626" t="str">
            <v>L</v>
          </cell>
          <cell r="D626" t="str">
            <v>1650</v>
          </cell>
          <cell r="E626" t="str">
            <v>LUXEMBOURG</v>
          </cell>
          <cell r="F626" t="str">
            <v>B</v>
          </cell>
        </row>
        <row r="627">
          <cell r="A627" t="str">
            <v>GOERGEN JACQUES</v>
          </cell>
          <cell r="B627" t="str">
            <v>1 IM HERBSTFELD</v>
          </cell>
          <cell r="C627" t="str">
            <v>L</v>
          </cell>
          <cell r="D627" t="str">
            <v>7390</v>
          </cell>
          <cell r="E627" t="str">
            <v>BLASCHETTE</v>
          </cell>
          <cell r="F627" t="str">
            <v>B</v>
          </cell>
        </row>
        <row r="628">
          <cell r="A628" t="str">
            <v>GOERGEN Marianne</v>
          </cell>
          <cell r="B628" t="str">
            <v>62,rue Emile Metz</v>
          </cell>
          <cell r="C628" t="str">
            <v>L</v>
          </cell>
          <cell r="D628" t="str">
            <v>2149</v>
          </cell>
          <cell r="E628" t="str">
            <v>LUXEMBOURG</v>
          </cell>
          <cell r="F628" t="str">
            <v>B</v>
          </cell>
        </row>
        <row r="629">
          <cell r="A629" t="str">
            <v>GOERGEN Sylvie</v>
          </cell>
          <cell r="B629" t="str">
            <v>15,Cite Francois Nemers</v>
          </cell>
          <cell r="C629" t="str">
            <v>L</v>
          </cell>
          <cell r="D629" t="str">
            <v>7418</v>
          </cell>
          <cell r="E629" t="str">
            <v>BUSDORF</v>
          </cell>
          <cell r="F629" t="str">
            <v>B</v>
          </cell>
        </row>
        <row r="630">
          <cell r="A630" t="str">
            <v>GOERGEN Veronique</v>
          </cell>
          <cell r="B630" t="str">
            <v>149,route de Belvaux</v>
          </cell>
          <cell r="C630" t="str">
            <v>L</v>
          </cell>
          <cell r="D630" t="str">
            <v>4026</v>
          </cell>
          <cell r="E630" t="str">
            <v>ESCH/ALZETTE</v>
          </cell>
          <cell r="F630" t="str">
            <v>B</v>
          </cell>
        </row>
        <row r="631">
          <cell r="A631" t="str">
            <v>GOETSCHALCKX JACQUES</v>
          </cell>
          <cell r="B631" t="str">
            <v>30,RUE BELLE-VUE</v>
          </cell>
          <cell r="C631" t="str">
            <v>L</v>
          </cell>
          <cell r="D631" t="str">
            <v>7350</v>
          </cell>
          <cell r="E631" t="str">
            <v>LORENTZWEILER</v>
          </cell>
          <cell r="F631" t="str">
            <v>B</v>
          </cell>
        </row>
        <row r="632">
          <cell r="A632" t="str">
            <v>GOLDSTEIN-MARQUIS Danielle</v>
          </cell>
          <cell r="B632" t="str">
            <v>8,rue du Chateau</v>
          </cell>
          <cell r="C632" t="str">
            <v>L</v>
          </cell>
          <cell r="D632" t="str">
            <v>8385</v>
          </cell>
          <cell r="E632" t="str">
            <v>Koerich</v>
          </cell>
          <cell r="F632" t="str">
            <v>B</v>
          </cell>
        </row>
        <row r="633">
          <cell r="A633" t="str">
            <v>GOMES COEHLO Manuel</v>
          </cell>
          <cell r="B633" t="str">
            <v>98,rue des champs</v>
          </cell>
          <cell r="C633" t="str">
            <v>L</v>
          </cell>
          <cell r="D633" t="str">
            <v>3442</v>
          </cell>
          <cell r="E633" t="str">
            <v>DUDELANGE</v>
          </cell>
          <cell r="F633" t="str">
            <v>B</v>
          </cell>
        </row>
        <row r="634">
          <cell r="A634" t="str">
            <v>GOMES DE ALMEIDA Joao Carlos</v>
          </cell>
          <cell r="B634" t="str">
            <v>103,rue de Beggen</v>
          </cell>
          <cell r="C634" t="str">
            <v>L</v>
          </cell>
          <cell r="D634" t="str">
            <v>1221</v>
          </cell>
          <cell r="E634" t="str">
            <v>LUXEMBOURG</v>
          </cell>
          <cell r="F634" t="str">
            <v>B</v>
          </cell>
        </row>
        <row r="635">
          <cell r="A635" t="str">
            <v>GOMES DE ALMEIDA Jorge</v>
          </cell>
          <cell r="B635" t="str">
            <v>19,rue d'Ehlerange</v>
          </cell>
          <cell r="C635" t="str">
            <v>L</v>
          </cell>
          <cell r="D635" t="str">
            <v>3918</v>
          </cell>
          <cell r="E635" t="str">
            <v>Mondercange</v>
          </cell>
          <cell r="F635" t="str">
            <v>B</v>
          </cell>
        </row>
        <row r="636">
          <cell r="A636" t="str">
            <v>GOMES DE ALMEIDA Maria Rosa</v>
          </cell>
          <cell r="B636" t="str">
            <v>103,rue de Beggen</v>
          </cell>
          <cell r="C636" t="str">
            <v>L</v>
          </cell>
          <cell r="D636" t="str">
            <v>1221</v>
          </cell>
          <cell r="E636" t="str">
            <v>Luxembourg</v>
          </cell>
          <cell r="F636" t="str">
            <v>B</v>
          </cell>
        </row>
        <row r="637">
          <cell r="A637" t="str">
            <v>GOMES DOMINGUES Celso</v>
          </cell>
          <cell r="B637" t="str">
            <v>8,rue Pierre Dupong</v>
          </cell>
          <cell r="C637" t="str">
            <v>L</v>
          </cell>
          <cell r="D637" t="str">
            <v>8293</v>
          </cell>
          <cell r="E637" t="str">
            <v>KEISPELT</v>
          </cell>
          <cell r="F637" t="str">
            <v>B</v>
          </cell>
        </row>
        <row r="638">
          <cell r="A638" t="str">
            <v>GOMES DOS SANTOS</v>
          </cell>
          <cell r="B638" t="str">
            <v>106,RUE DE BEGGEN</v>
          </cell>
          <cell r="C638" t="str">
            <v>L</v>
          </cell>
          <cell r="D638" t="str">
            <v>1220</v>
          </cell>
          <cell r="E638" t="str">
            <v>LUXEMBOURG</v>
          </cell>
          <cell r="F638" t="str">
            <v>B</v>
          </cell>
        </row>
        <row r="639">
          <cell r="A639" t="str">
            <v>GOMES JOAQUIM</v>
          </cell>
          <cell r="B639" t="str">
            <v>12,rue Willmar</v>
          </cell>
          <cell r="C639" t="str">
            <v>L</v>
          </cell>
          <cell r="D639" t="str">
            <v>3285</v>
          </cell>
          <cell r="E639" t="str">
            <v>BETTEMBOURG</v>
          </cell>
          <cell r="F639" t="str">
            <v>B</v>
          </cell>
        </row>
        <row r="640">
          <cell r="A640" t="str">
            <v>GOMEZ Angel</v>
          </cell>
          <cell r="B640" t="str">
            <v>11,rue Maria Teresa</v>
          </cell>
          <cell r="C640" t="str">
            <v>L</v>
          </cell>
          <cell r="D640" t="str">
            <v>7345</v>
          </cell>
          <cell r="E640" t="str">
            <v>HEISDORF</v>
          </cell>
          <cell r="F640" t="str">
            <v>B</v>
          </cell>
        </row>
        <row r="641">
          <cell r="A641" t="str">
            <v>GOMEZ MARTINS Jose Manuel</v>
          </cell>
          <cell r="B641" t="str">
            <v>52A,rte de Luxembourg</v>
          </cell>
          <cell r="C641" t="str">
            <v>L</v>
          </cell>
          <cell r="D641" t="str">
            <v>7372</v>
          </cell>
          <cell r="E641" t="str">
            <v>LORENTZWEILER</v>
          </cell>
          <cell r="F641" t="str">
            <v>B</v>
          </cell>
        </row>
        <row r="642">
          <cell r="A642" t="str">
            <v>GONCALVES ASSUA LEITE VALDEMAR</v>
          </cell>
          <cell r="B642" t="str">
            <v>28,rue de Beggen</v>
          </cell>
          <cell r="C642" t="str">
            <v>L</v>
          </cell>
          <cell r="D642" t="str">
            <v>1220</v>
          </cell>
          <cell r="E642" t="str">
            <v>LUXEMBOURG</v>
          </cell>
          <cell r="F642" t="str">
            <v>B</v>
          </cell>
        </row>
        <row r="643">
          <cell r="A643" t="str">
            <v>GONÇALVES AZEVEDO ISABEL</v>
          </cell>
          <cell r="B643" t="str">
            <v>158,RUE DE BEGGEN</v>
          </cell>
          <cell r="C643" t="str">
            <v>L</v>
          </cell>
          <cell r="D643" t="str">
            <v>1220</v>
          </cell>
          <cell r="E643" t="str">
            <v>LUXEMBOURG</v>
          </cell>
          <cell r="F643" t="str">
            <v>B</v>
          </cell>
        </row>
        <row r="644">
          <cell r="A644" t="str">
            <v>GONCALVES DA COSTA Olga Maria</v>
          </cell>
          <cell r="B644" t="str">
            <v>3,rue Emile Mark</v>
          </cell>
          <cell r="C644" t="str">
            <v>L</v>
          </cell>
          <cell r="D644" t="str">
            <v>4620</v>
          </cell>
          <cell r="E644" t="str">
            <v>DIFFERDANGE</v>
          </cell>
          <cell r="F644" t="str">
            <v>B</v>
          </cell>
        </row>
        <row r="645">
          <cell r="A645" t="str">
            <v>GONCALVES DA CRUZ OSCAR</v>
          </cell>
          <cell r="B645" t="str">
            <v>6,RUE DU BRILL</v>
          </cell>
          <cell r="C645" t="str">
            <v>L</v>
          </cell>
          <cell r="D645" t="str">
            <v>4041</v>
          </cell>
          <cell r="E645" t="str">
            <v>ESCH/ALZETTE</v>
          </cell>
          <cell r="F645" t="str">
            <v>B</v>
          </cell>
        </row>
        <row r="646">
          <cell r="A646" t="str">
            <v>GONCALVES MOREIRA Ernesto</v>
          </cell>
          <cell r="B646" t="str">
            <v>1,rue des Trois Glands</v>
          </cell>
          <cell r="C646" t="str">
            <v>L</v>
          </cell>
          <cell r="D646" t="str">
            <v>1629</v>
          </cell>
          <cell r="E646" t="str">
            <v>LUXEMBOURG</v>
          </cell>
          <cell r="F646" t="str">
            <v>B</v>
          </cell>
        </row>
        <row r="647">
          <cell r="A647" t="str">
            <v>GONDOIN Caroline</v>
          </cell>
          <cell r="B647" t="str">
            <v>13,rue J.B Neuens</v>
          </cell>
          <cell r="C647" t="str">
            <v>L</v>
          </cell>
          <cell r="D647" t="str">
            <v>7553</v>
          </cell>
          <cell r="E647" t="str">
            <v>MERSCH</v>
          </cell>
          <cell r="F647" t="str">
            <v>B</v>
          </cell>
        </row>
        <row r="648">
          <cell r="A648" t="str">
            <v>GONNER Carole</v>
          </cell>
          <cell r="B648" t="str">
            <v>2a,rue du Cimetiere</v>
          </cell>
          <cell r="C648" t="str">
            <v>L</v>
          </cell>
          <cell r="D648" t="str">
            <v>7313</v>
          </cell>
          <cell r="E648" t="str">
            <v>HEISDORF</v>
          </cell>
          <cell r="F648" t="str">
            <v>B</v>
          </cell>
        </row>
        <row r="649">
          <cell r="A649" t="str">
            <v>GOSSELIN Charles</v>
          </cell>
          <cell r="B649" t="str">
            <v>15,rue de la Montagne</v>
          </cell>
          <cell r="C649" t="str">
            <v>L</v>
          </cell>
          <cell r="D649" t="str">
            <v>8386</v>
          </cell>
          <cell r="E649" t="str">
            <v>KOERICH</v>
          </cell>
          <cell r="F649" t="str">
            <v>B</v>
          </cell>
        </row>
        <row r="650">
          <cell r="A650" t="str">
            <v>GR]N CHRISTIANE</v>
          </cell>
          <cell r="B650" t="str">
            <v>31,RUE DE LA LIBERATION</v>
          </cell>
          <cell r="C650" t="str">
            <v>L</v>
          </cell>
          <cell r="D650" t="str">
            <v>7263</v>
          </cell>
          <cell r="E650" t="str">
            <v>HELMSANGE</v>
          </cell>
          <cell r="F650" t="str">
            <v>B</v>
          </cell>
        </row>
        <row r="651">
          <cell r="A651" t="str">
            <v>GREEN SPACE SARL</v>
          </cell>
          <cell r="B651" t="str">
            <v>16,rue des martyrs</v>
          </cell>
          <cell r="C651" t="str">
            <v>L</v>
          </cell>
          <cell r="D651" t="str">
            <v>3739</v>
          </cell>
          <cell r="E651" t="str">
            <v>RUMELANGE</v>
          </cell>
          <cell r="F651" t="str">
            <v>B</v>
          </cell>
        </row>
        <row r="652">
          <cell r="A652" t="str">
            <v>GREIS Monique</v>
          </cell>
          <cell r="B652" t="str">
            <v>14,rue Auguste Tremont</v>
          </cell>
          <cell r="C652" t="str">
            <v>L</v>
          </cell>
          <cell r="D652" t="str">
            <v>2624</v>
          </cell>
          <cell r="E652" t="str">
            <v>LUXEMBOURG</v>
          </cell>
          <cell r="F652" t="str">
            <v>B</v>
          </cell>
        </row>
        <row r="653">
          <cell r="A653" t="str">
            <v>GREMLING Marielou</v>
          </cell>
          <cell r="B653" t="str">
            <v>65,rue de Bridel</v>
          </cell>
          <cell r="C653" t="str">
            <v>L</v>
          </cell>
          <cell r="D653" t="str">
            <v>7217</v>
          </cell>
          <cell r="E653" t="str">
            <v>Bereldange</v>
          </cell>
          <cell r="F653" t="str">
            <v>B</v>
          </cell>
        </row>
        <row r="654">
          <cell r="A654" t="str">
            <v>GRETSCH Jean-Marie</v>
          </cell>
          <cell r="B654" t="str">
            <v>12,beim Antonskreiz</v>
          </cell>
          <cell r="C654" t="str">
            <v>L</v>
          </cell>
          <cell r="D654" t="str">
            <v>8116</v>
          </cell>
          <cell r="E654" t="str">
            <v>BRIDEL</v>
          </cell>
          <cell r="F654" t="str">
            <v>B</v>
          </cell>
        </row>
        <row r="655">
          <cell r="A655" t="str">
            <v>GREVEN Maggy</v>
          </cell>
          <cell r="B655" t="str">
            <v>8,rue de la forêt</v>
          </cell>
          <cell r="C655" t="str">
            <v>L</v>
          </cell>
          <cell r="D655" t="str">
            <v>8065</v>
          </cell>
          <cell r="E655" t="str">
            <v>BERTRANGE</v>
          </cell>
          <cell r="F655" t="str">
            <v>B</v>
          </cell>
        </row>
        <row r="656">
          <cell r="A656" t="str">
            <v>GRIMM OLIVIER</v>
          </cell>
          <cell r="B656" t="str">
            <v>2,RUE DE LA BARRIERE</v>
          </cell>
          <cell r="C656" t="str">
            <v>L</v>
          </cell>
          <cell r="D656" t="str">
            <v>3321</v>
          </cell>
          <cell r="E656" t="str">
            <v>BERCHEM</v>
          </cell>
          <cell r="F656" t="str">
            <v>B</v>
          </cell>
        </row>
        <row r="657">
          <cell r="A657" t="str">
            <v>GRISIUS Yolande</v>
          </cell>
          <cell r="B657" t="str">
            <v>12,rue des Vieilles Tanneries</v>
          </cell>
          <cell r="C657" t="str">
            <v>L</v>
          </cell>
          <cell r="D657" t="str">
            <v>9572</v>
          </cell>
          <cell r="E657" t="str">
            <v>WEIDINGEN</v>
          </cell>
          <cell r="F657" t="str">
            <v>B</v>
          </cell>
        </row>
        <row r="658">
          <cell r="A658" t="str">
            <v>GROMMES Nico Jospeh</v>
          </cell>
          <cell r="B658" t="str">
            <v>42,Gruuswiss</v>
          </cell>
          <cell r="C658" t="str">
            <v>L</v>
          </cell>
          <cell r="D658" t="str">
            <v>6555</v>
          </cell>
          <cell r="E658" t="str">
            <v>BOLLENDORF-PONT</v>
          </cell>
          <cell r="F658" t="str">
            <v>B</v>
          </cell>
        </row>
        <row r="659">
          <cell r="A659" t="str">
            <v>GROOS Nadine Madeleine</v>
          </cell>
          <cell r="B659" t="str">
            <v>46,Bd. Charles Simonis</v>
          </cell>
          <cell r="C659" t="str">
            <v>L</v>
          </cell>
          <cell r="D659" t="str">
            <v>2539</v>
          </cell>
          <cell r="E659" t="str">
            <v>LUXEMBOURG</v>
          </cell>
          <cell r="F659" t="str">
            <v>B</v>
          </cell>
        </row>
        <row r="660">
          <cell r="A660" t="str">
            <v>GROTZ Roy</v>
          </cell>
          <cell r="B660" t="str">
            <v>12,rue Jean Steichen</v>
          </cell>
          <cell r="C660" t="str">
            <v>L</v>
          </cell>
          <cell r="D660" t="str">
            <v>5868</v>
          </cell>
          <cell r="E660" t="str">
            <v>ALZINGEN</v>
          </cell>
          <cell r="F660" t="str">
            <v>B</v>
          </cell>
        </row>
        <row r="661">
          <cell r="A661" t="str">
            <v>GRUN Marguerite Therese</v>
          </cell>
          <cell r="B661" t="str">
            <v>5,rue des Sept-Arpents</v>
          </cell>
          <cell r="C661" t="str">
            <v>L</v>
          </cell>
          <cell r="D661" t="str">
            <v>1139</v>
          </cell>
          <cell r="E661" t="str">
            <v>LUXEMBOURG</v>
          </cell>
          <cell r="F661" t="str">
            <v>B</v>
          </cell>
        </row>
        <row r="662">
          <cell r="A662" t="str">
            <v>GRUNWALD Gerhard</v>
          </cell>
          <cell r="B662" t="str">
            <v>Ahornweg 3</v>
          </cell>
          <cell r="C662" t="str">
            <v>L</v>
          </cell>
          <cell r="D662" t="str">
            <v>87544</v>
          </cell>
          <cell r="E662" t="str">
            <v>BLAICHACH</v>
          </cell>
          <cell r="F662" t="str">
            <v>B</v>
          </cell>
        </row>
        <row r="663">
          <cell r="A663" t="str">
            <v>GUARDIAN LUXGUARD II</v>
          </cell>
          <cell r="B663" t="str">
            <v>Zone Industrielle Wolzer</v>
          </cell>
          <cell r="C663" t="str">
            <v>L</v>
          </cell>
          <cell r="D663" t="str">
            <v>3452</v>
          </cell>
          <cell r="E663" t="str">
            <v>DUDELANGE</v>
          </cell>
          <cell r="F663" t="str">
            <v>B</v>
          </cell>
        </row>
        <row r="664">
          <cell r="A664" t="str">
            <v>GUARDO Sheila</v>
          </cell>
          <cell r="B664" t="str">
            <v>55,rue de Merl</v>
          </cell>
          <cell r="C664" t="str">
            <v>L</v>
          </cell>
          <cell r="D664" t="str">
            <v>2146</v>
          </cell>
          <cell r="E664" t="str">
            <v>LUXEMBOURG</v>
          </cell>
          <cell r="F664" t="str">
            <v>B</v>
          </cell>
        </row>
        <row r="665">
          <cell r="A665" t="str">
            <v>GUDENDORF Paul</v>
          </cell>
          <cell r="B665" t="str">
            <v>33,rue de Dahlem</v>
          </cell>
          <cell r="C665" t="str">
            <v>L</v>
          </cell>
          <cell r="D665" t="str">
            <v>4997</v>
          </cell>
          <cell r="E665" t="str">
            <v>Schouweiler</v>
          </cell>
          <cell r="F665" t="str">
            <v>B</v>
          </cell>
        </row>
        <row r="666">
          <cell r="A666" t="str">
            <v>GUEDES MACHADO JULIA</v>
          </cell>
          <cell r="B666" t="str">
            <v>14,RUE R. DE WEIMERSKIRCH</v>
          </cell>
          <cell r="C666" t="str">
            <v>L</v>
          </cell>
          <cell r="D666" t="str">
            <v>2713</v>
          </cell>
          <cell r="E666" t="str">
            <v>LUXEMBOURG</v>
          </cell>
          <cell r="F666" t="str">
            <v>B</v>
          </cell>
        </row>
        <row r="667">
          <cell r="A667" t="str">
            <v>GUILLE Carlos</v>
          </cell>
          <cell r="B667" t="str">
            <v>14,rue des Sangliers</v>
          </cell>
          <cell r="C667" t="str">
            <v>L</v>
          </cell>
          <cell r="D667" t="str">
            <v>7344</v>
          </cell>
          <cell r="E667" t="str">
            <v>STEINSEL</v>
          </cell>
          <cell r="F667" t="str">
            <v>B</v>
          </cell>
        </row>
        <row r="668">
          <cell r="A668" t="str">
            <v>GUINEA SEGURA Maria Rosa</v>
          </cell>
          <cell r="B668" t="str">
            <v>37,rue Michel Engels</v>
          </cell>
          <cell r="C668" t="str">
            <v>L</v>
          </cell>
          <cell r="D668" t="str">
            <v>1465</v>
          </cell>
          <cell r="E668" t="str">
            <v>LUXEMBOURG</v>
          </cell>
          <cell r="F668" t="str">
            <v>B</v>
          </cell>
        </row>
        <row r="669">
          <cell r="A669" t="str">
            <v>GUNNING KEVIN</v>
          </cell>
          <cell r="B669" t="str">
            <v>55,RUE HENRI DUNANT</v>
          </cell>
          <cell r="C669" t="str">
            <v>L</v>
          </cell>
          <cell r="D669" t="str">
            <v>1426</v>
          </cell>
          <cell r="E669" t="str">
            <v>LUXEMBOURG</v>
          </cell>
          <cell r="F669" t="str">
            <v>B</v>
          </cell>
        </row>
        <row r="670">
          <cell r="A670" t="str">
            <v>HAAG ANTOINE</v>
          </cell>
          <cell r="B670" t="str">
            <v>28,RUE DE BASTOGNE</v>
          </cell>
          <cell r="C670" t="str">
            <v>L</v>
          </cell>
          <cell r="D670" t="str">
            <v>1217</v>
          </cell>
          <cell r="E670" t="str">
            <v>LUXEMBOURG</v>
          </cell>
          <cell r="F670" t="str">
            <v>B</v>
          </cell>
        </row>
        <row r="671">
          <cell r="A671" t="str">
            <v>HAAG Erna Anne</v>
          </cell>
          <cell r="B671" t="str">
            <v>114,rue Schetzel</v>
          </cell>
          <cell r="C671" t="str">
            <v>L</v>
          </cell>
          <cell r="D671" t="str">
            <v>2518</v>
          </cell>
          <cell r="E671" t="str">
            <v>LUXEMBOURG</v>
          </cell>
          <cell r="F671" t="str">
            <v>B</v>
          </cell>
        </row>
        <row r="672">
          <cell r="A672" t="str">
            <v>HAAG Peggy</v>
          </cell>
          <cell r="B672" t="str">
            <v>7,rue Joseph Hess</v>
          </cell>
          <cell r="C672" t="str">
            <v>L</v>
          </cell>
          <cell r="D672" t="str">
            <v>1732</v>
          </cell>
          <cell r="E672" t="str">
            <v>LUXEMBOURG</v>
          </cell>
          <cell r="F672" t="str">
            <v>B</v>
          </cell>
        </row>
        <row r="673">
          <cell r="A673" t="str">
            <v>HAAG VIVIANE</v>
          </cell>
          <cell r="B673" t="str">
            <v>1,RUE DU MOULIN</v>
          </cell>
          <cell r="C673" t="str">
            <v>L</v>
          </cell>
          <cell r="D673" t="str">
            <v>7376</v>
          </cell>
          <cell r="E673" t="str">
            <v>BOFFERDANGE</v>
          </cell>
          <cell r="F673" t="str">
            <v>B</v>
          </cell>
        </row>
        <row r="674">
          <cell r="A674" t="str">
            <v>HAAN Jean</v>
          </cell>
          <cell r="B674" t="str">
            <v>3a,rue des Jardins</v>
          </cell>
          <cell r="C674" t="str">
            <v>L</v>
          </cell>
          <cell r="D674" t="str">
            <v>5963</v>
          </cell>
          <cell r="E674" t="str">
            <v>Itzig</v>
          </cell>
          <cell r="F674" t="str">
            <v>B</v>
          </cell>
        </row>
        <row r="675">
          <cell r="A675" t="str">
            <v>HAAS CHRISTIANE</v>
          </cell>
          <cell r="B675" t="str">
            <v>20,BD SIMONIS</v>
          </cell>
          <cell r="C675" t="str">
            <v>L</v>
          </cell>
          <cell r="D675" t="str">
            <v>2539</v>
          </cell>
          <cell r="E675" t="str">
            <v>LUXEMBOURG</v>
          </cell>
          <cell r="F675" t="str">
            <v>B</v>
          </cell>
        </row>
        <row r="676">
          <cell r="A676" t="str">
            <v>HAAS Nadja</v>
          </cell>
          <cell r="B676" t="str">
            <v>15,rue des Nations Unies</v>
          </cell>
          <cell r="C676" t="str">
            <v>L</v>
          </cell>
          <cell r="D676" t="str">
            <v>7270</v>
          </cell>
          <cell r="E676" t="str">
            <v>HELMSANGE</v>
          </cell>
          <cell r="F676" t="str">
            <v>B</v>
          </cell>
        </row>
        <row r="677">
          <cell r="A677" t="str">
            <v>HAAS Roland</v>
          </cell>
          <cell r="B677" t="str">
            <v>21,rue Belle Vue</v>
          </cell>
          <cell r="C677" t="str">
            <v>L</v>
          </cell>
          <cell r="D677" t="str">
            <v>7214</v>
          </cell>
          <cell r="E677" t="str">
            <v>BERELDANGE</v>
          </cell>
          <cell r="F677" t="str">
            <v>B</v>
          </cell>
        </row>
        <row r="678">
          <cell r="A678" t="str">
            <v>HACART Muriel</v>
          </cell>
          <cell r="B678" t="str">
            <v>35,rue du soleil</v>
          </cell>
          <cell r="C678" t="str">
            <v>L</v>
          </cell>
          <cell r="D678" t="str">
            <v>7250</v>
          </cell>
          <cell r="E678" t="str">
            <v>HELMSANGE</v>
          </cell>
          <cell r="F678" t="str">
            <v>B</v>
          </cell>
        </row>
        <row r="679">
          <cell r="A679" t="str">
            <v>HACK MARIE-JOSEE</v>
          </cell>
          <cell r="B679" t="str">
            <v>13,RUE DE L'INDUSTRIE</v>
          </cell>
          <cell r="C679" t="str">
            <v>L</v>
          </cell>
          <cell r="D679" t="str">
            <v>7231</v>
          </cell>
          <cell r="E679" t="str">
            <v>HELMSANGE</v>
          </cell>
          <cell r="F679" t="str">
            <v>B</v>
          </cell>
        </row>
        <row r="680">
          <cell r="A680" t="str">
            <v>HADZIC Sanja</v>
          </cell>
          <cell r="B680" t="str">
            <v>347,rte de Longwy</v>
          </cell>
          <cell r="C680" t="str">
            <v>L</v>
          </cell>
          <cell r="D680" t="str">
            <v>1941</v>
          </cell>
          <cell r="E680" t="str">
            <v>LUXEMBOURG</v>
          </cell>
          <cell r="F680" t="str">
            <v>B</v>
          </cell>
        </row>
        <row r="681">
          <cell r="A681" t="str">
            <v>HAHN Aline Hortense Nicole</v>
          </cell>
          <cell r="B681" t="str">
            <v>12a,rue de Schoenfels</v>
          </cell>
          <cell r="C681" t="str">
            <v>L</v>
          </cell>
          <cell r="D681" t="str">
            <v>8151</v>
          </cell>
          <cell r="E681" t="str">
            <v>BRIDEL</v>
          </cell>
          <cell r="F681" t="str">
            <v>B</v>
          </cell>
        </row>
        <row r="682">
          <cell r="A682" t="str">
            <v>HALL Nigel</v>
          </cell>
          <cell r="B682" t="str">
            <v>11,rue de la Sapiniere</v>
          </cell>
          <cell r="C682" t="str">
            <v>L</v>
          </cell>
          <cell r="D682" t="str">
            <v>8150</v>
          </cell>
          <cell r="E682" t="str">
            <v>BRIDEL</v>
          </cell>
          <cell r="F682" t="str">
            <v>B</v>
          </cell>
        </row>
        <row r="683">
          <cell r="A683" t="str">
            <v>HALLE Jean Joseph</v>
          </cell>
          <cell r="B683" t="str">
            <v>12,rue Zinnen</v>
          </cell>
          <cell r="C683" t="str">
            <v>L</v>
          </cell>
          <cell r="D683" t="str">
            <v>3286</v>
          </cell>
          <cell r="E683" t="str">
            <v>BETTEMBOURG</v>
          </cell>
          <cell r="F683" t="str">
            <v>B</v>
          </cell>
        </row>
        <row r="684">
          <cell r="A684" t="str">
            <v>HALSDORF LOUIS</v>
          </cell>
          <cell r="B684" t="str">
            <v>3,BECHELSBERG</v>
          </cell>
          <cell r="C684" t="str">
            <v>L</v>
          </cell>
          <cell r="D684" t="str">
            <v>5427</v>
          </cell>
          <cell r="E684" t="str">
            <v>GREIVELDANGE</v>
          </cell>
          <cell r="F684" t="str">
            <v>B</v>
          </cell>
        </row>
        <row r="685">
          <cell r="A685" t="str">
            <v>HALSDORF MARIETTE</v>
          </cell>
          <cell r="B685" t="str">
            <v>17,RADESCHHECK</v>
          </cell>
          <cell r="C685" t="str">
            <v>L</v>
          </cell>
          <cell r="D685" t="str">
            <v>7511</v>
          </cell>
          <cell r="E685" t="str">
            <v>ROLLINGEN</v>
          </cell>
          <cell r="F685" t="str">
            <v>B</v>
          </cell>
        </row>
        <row r="686">
          <cell r="A686" t="str">
            <v>HAMES MARIE-ROSE</v>
          </cell>
          <cell r="B686" t="str">
            <v>1, rue J.H.Polk</v>
          </cell>
          <cell r="C686" t="str">
            <v>L</v>
          </cell>
          <cell r="D686" t="str">
            <v>3275</v>
          </cell>
          <cell r="E686" t="str">
            <v>Bettembourg</v>
          </cell>
          <cell r="F686" t="str">
            <v>B</v>
          </cell>
        </row>
        <row r="687">
          <cell r="A687" t="str">
            <v>HAMILIUS Monique</v>
          </cell>
          <cell r="B687" t="str">
            <v>205,rte de Treves</v>
          </cell>
          <cell r="C687" t="str">
            <v>L</v>
          </cell>
          <cell r="D687" t="str">
            <v>6940</v>
          </cell>
          <cell r="E687" t="str">
            <v>Niederanven</v>
          </cell>
          <cell r="F687" t="str">
            <v>B</v>
          </cell>
        </row>
        <row r="688">
          <cell r="A688" t="str">
            <v>HAMMER Christine</v>
          </cell>
          <cell r="B688" t="str">
            <v>47,Cite Millewee</v>
          </cell>
          <cell r="C688" t="str">
            <v>L</v>
          </cell>
          <cell r="D688" t="str">
            <v>8064</v>
          </cell>
          <cell r="E688" t="str">
            <v>BERTRANGE</v>
          </cell>
          <cell r="F688" t="str">
            <v>B</v>
          </cell>
        </row>
        <row r="689">
          <cell r="A689" t="str">
            <v>HAMNANE Salem</v>
          </cell>
          <cell r="B689" t="str">
            <v>19,rue des Hetres</v>
          </cell>
          <cell r="C689" t="str">
            <v>L</v>
          </cell>
          <cell r="D689" t="str">
            <v>7303</v>
          </cell>
          <cell r="E689" t="str">
            <v>STEINSEL</v>
          </cell>
          <cell r="F689" t="str">
            <v>B</v>
          </cell>
        </row>
        <row r="690">
          <cell r="A690" t="str">
            <v>HANAU DANIELLE</v>
          </cell>
          <cell r="B690" t="str">
            <v>3,RUE J.-P. SAUVAGE</v>
          </cell>
          <cell r="C690" t="str">
            <v>L</v>
          </cell>
          <cell r="D690" t="str">
            <v>2514</v>
          </cell>
          <cell r="E690" t="str">
            <v>LUXEMBOURG</v>
          </cell>
          <cell r="F690" t="str">
            <v>B</v>
          </cell>
        </row>
        <row r="691">
          <cell r="A691" t="str">
            <v>HANSEN  Tom</v>
          </cell>
          <cell r="B691" t="str">
            <v>6,Bridelsknupp</v>
          </cell>
          <cell r="C691" t="str">
            <v>L</v>
          </cell>
          <cell r="D691" t="str">
            <v>8135</v>
          </cell>
          <cell r="E691" t="str">
            <v>BRIDEL</v>
          </cell>
          <cell r="F691" t="str">
            <v>B</v>
          </cell>
        </row>
        <row r="692">
          <cell r="A692" t="str">
            <v>HANSEN Marcel</v>
          </cell>
          <cell r="B692" t="str">
            <v>284,rue de Cessange</v>
          </cell>
          <cell r="C692" t="str">
            <v>L</v>
          </cell>
          <cell r="D692" t="str">
            <v>1321</v>
          </cell>
          <cell r="E692" t="str">
            <v>Luxembourg</v>
          </cell>
          <cell r="F692" t="str">
            <v>B</v>
          </cell>
        </row>
        <row r="693">
          <cell r="A693" t="str">
            <v>HANSEN Pia</v>
          </cell>
          <cell r="B693" t="str">
            <v>6,rue Jean Engling</v>
          </cell>
          <cell r="C693" t="str">
            <v>L</v>
          </cell>
          <cell r="D693" t="str">
            <v>1466</v>
          </cell>
          <cell r="E693" t="str">
            <v>LUXEMBOURG</v>
          </cell>
          <cell r="F693" t="str">
            <v>B</v>
          </cell>
        </row>
        <row r="694">
          <cell r="A694" t="str">
            <v>HANSEN Pierre Jules Joseph</v>
          </cell>
          <cell r="B694" t="str">
            <v>21B,rue Prinipale</v>
          </cell>
          <cell r="C694" t="str">
            <v>L</v>
          </cell>
          <cell r="D694" t="str">
            <v>8361</v>
          </cell>
          <cell r="E694" t="str">
            <v>GOETZINGEN</v>
          </cell>
          <cell r="F694" t="str">
            <v>B</v>
          </cell>
        </row>
        <row r="695">
          <cell r="A695" t="str">
            <v>HAOUARI Tourya</v>
          </cell>
          <cell r="B695" t="str">
            <v>95,rue Prince Henri</v>
          </cell>
          <cell r="C695" t="str">
            <v>L</v>
          </cell>
          <cell r="D695" t="str">
            <v>7230</v>
          </cell>
          <cell r="E695" t="str">
            <v>HELMSANGE</v>
          </cell>
          <cell r="F695" t="str">
            <v>B</v>
          </cell>
        </row>
        <row r="696">
          <cell r="A696" t="str">
            <v>HARDT Isabelle</v>
          </cell>
          <cell r="B696" t="str">
            <v>15,rue Evrard Ketten</v>
          </cell>
          <cell r="C696" t="str">
            <v>L</v>
          </cell>
          <cell r="D696" t="str">
            <v>1856</v>
          </cell>
          <cell r="E696" t="str">
            <v>LUXEMBOURG</v>
          </cell>
          <cell r="F696" t="str">
            <v>B</v>
          </cell>
        </row>
        <row r="697">
          <cell r="A697" t="str">
            <v>HARDT JOHNY</v>
          </cell>
          <cell r="B697" t="str">
            <v>5B,RUE DU PORT</v>
          </cell>
          <cell r="C697" t="str">
            <v>L</v>
          </cell>
          <cell r="D697" t="str">
            <v>6685</v>
          </cell>
          <cell r="E697" t="str">
            <v>MERTERT</v>
          </cell>
          <cell r="F697" t="str">
            <v>B</v>
          </cell>
        </row>
        <row r="698">
          <cell r="A698" t="str">
            <v>HARLES MARIE-ANTOINETTE</v>
          </cell>
          <cell r="B698" t="str">
            <v>95,CITE GRD-DUC JEAN</v>
          </cell>
          <cell r="C698" t="str">
            <v>L</v>
          </cell>
          <cell r="D698" t="str">
            <v>7233</v>
          </cell>
          <cell r="E698" t="str">
            <v>BERELDANGE</v>
          </cell>
          <cell r="F698" t="str">
            <v>B</v>
          </cell>
        </row>
        <row r="699">
          <cell r="A699" t="str">
            <v>HARLES Olivier Georges Fern</v>
          </cell>
          <cell r="B699" t="str">
            <v>9,rue Jean Baptiste Fresez</v>
          </cell>
          <cell r="C699" t="str">
            <v>L</v>
          </cell>
          <cell r="D699" t="str">
            <v>1542</v>
          </cell>
          <cell r="E699" t="str">
            <v>LUXEMBOURG</v>
          </cell>
          <cell r="F699" t="str">
            <v>B</v>
          </cell>
        </row>
        <row r="700">
          <cell r="A700" t="str">
            <v>HARPES Jean</v>
          </cell>
          <cell r="B700" t="str">
            <v>25,rue Eugene Schaus</v>
          </cell>
          <cell r="C700" t="str">
            <v>L</v>
          </cell>
          <cell r="D700" t="str">
            <v>2558</v>
          </cell>
          <cell r="E700" t="str">
            <v>LUXEMBOURG</v>
          </cell>
          <cell r="F700" t="str">
            <v>B</v>
          </cell>
        </row>
        <row r="701">
          <cell r="A701" t="str">
            <v>HARPES Pierre</v>
          </cell>
          <cell r="B701" t="str">
            <v>1,rue Kahnt</v>
          </cell>
          <cell r="C701" t="str">
            <v>L</v>
          </cell>
          <cell r="D701" t="str">
            <v>1851</v>
          </cell>
          <cell r="E701" t="str">
            <v>LUXEMBOURG</v>
          </cell>
          <cell r="F701" t="str">
            <v>B</v>
          </cell>
        </row>
        <row r="702">
          <cell r="A702" t="str">
            <v>HARTMANN CLAUDE</v>
          </cell>
          <cell r="B702" t="str">
            <v>1A,HENRI DE STEIN</v>
          </cell>
          <cell r="C702" t="str">
            <v>L</v>
          </cell>
          <cell r="D702" t="str">
            <v>7349</v>
          </cell>
          <cell r="E702" t="str">
            <v>HEISDORF</v>
          </cell>
          <cell r="F702" t="str">
            <v>B</v>
          </cell>
        </row>
        <row r="703">
          <cell r="A703" t="str">
            <v>HARTZ Astrid</v>
          </cell>
          <cell r="B703" t="str">
            <v>1,rue de la forêt</v>
          </cell>
          <cell r="C703" t="str">
            <v>L</v>
          </cell>
          <cell r="D703" t="str">
            <v>5370</v>
          </cell>
          <cell r="E703" t="str">
            <v>Schuttrange</v>
          </cell>
          <cell r="F703" t="str">
            <v>B</v>
          </cell>
        </row>
        <row r="704">
          <cell r="A704" t="str">
            <v>HARTZ Laurent</v>
          </cell>
          <cell r="B704" t="str">
            <v>1,rue de la Foret</v>
          </cell>
          <cell r="C704" t="str">
            <v>L</v>
          </cell>
          <cell r="D704" t="str">
            <v>5370</v>
          </cell>
          <cell r="E704" t="str">
            <v>SCHUTTRANGE</v>
          </cell>
          <cell r="F704" t="str">
            <v>B</v>
          </cell>
        </row>
        <row r="705">
          <cell r="A705" t="str">
            <v>HASANOVIC Idriz</v>
          </cell>
          <cell r="B705" t="str">
            <v>86,Cité Roger Schmitz</v>
          </cell>
          <cell r="C705" t="str">
            <v>L</v>
          </cell>
          <cell r="D705" t="str">
            <v>7381</v>
          </cell>
          <cell r="E705" t="str">
            <v>Bofferdange</v>
          </cell>
          <cell r="F705" t="str">
            <v>B</v>
          </cell>
        </row>
        <row r="706">
          <cell r="A706" t="str">
            <v>HASTERT MARIE</v>
          </cell>
          <cell r="B706" t="str">
            <v>78,ROUTE D'ARLON</v>
          </cell>
          <cell r="C706" t="str">
            <v>L</v>
          </cell>
          <cell r="D706" t="str">
            <v>1150</v>
          </cell>
          <cell r="E706" t="str">
            <v>LUXEMBOURG</v>
          </cell>
          <cell r="F706" t="str">
            <v>B</v>
          </cell>
        </row>
        <row r="707">
          <cell r="A707" t="str">
            <v>HASTERT Pierre</v>
          </cell>
          <cell r="B707" t="str">
            <v>34,rue de la Montagne</v>
          </cell>
          <cell r="C707" t="str">
            <v>L</v>
          </cell>
          <cell r="D707" t="str">
            <v>3806</v>
          </cell>
          <cell r="E707" t="str">
            <v>SCHIFFLANGE</v>
          </cell>
          <cell r="F707" t="str">
            <v>B</v>
          </cell>
        </row>
        <row r="708">
          <cell r="A708" t="str">
            <v>HASTERT-HEIJMERINK Eleonore</v>
          </cell>
          <cell r="B708" t="str">
            <v>44,rue de Mersch</v>
          </cell>
          <cell r="C708" t="str">
            <v>L</v>
          </cell>
          <cell r="D708" t="str">
            <v>8181</v>
          </cell>
          <cell r="E708" t="str">
            <v>KOPSTAL</v>
          </cell>
          <cell r="F708" t="str">
            <v>B</v>
          </cell>
        </row>
        <row r="709">
          <cell r="A709" t="str">
            <v>HAUENSTEIN Michael</v>
          </cell>
          <cell r="B709" t="str">
            <v>28,rue des romains</v>
          </cell>
          <cell r="C709" t="str">
            <v>L</v>
          </cell>
          <cell r="D709" t="str">
            <v>2444</v>
          </cell>
          <cell r="E709" t="str">
            <v>LUXEMBOURG</v>
          </cell>
          <cell r="F709" t="str">
            <v>B</v>
          </cell>
        </row>
        <row r="710">
          <cell r="A710" t="str">
            <v>HAYARD Georgette</v>
          </cell>
          <cell r="B710" t="str">
            <v>15,rue de la Paix</v>
          </cell>
          <cell r="C710" t="str">
            <v>L</v>
          </cell>
          <cell r="D710" t="str">
            <v>7244</v>
          </cell>
          <cell r="E710" t="str">
            <v>Bereldange</v>
          </cell>
          <cell r="F710" t="str">
            <v>B</v>
          </cell>
        </row>
        <row r="711">
          <cell r="A711" t="str">
            <v>HAYOT Marc Paul</v>
          </cell>
          <cell r="B711" t="str">
            <v>59,BD Prince Felix</v>
          </cell>
          <cell r="C711" t="str">
            <v>L</v>
          </cell>
          <cell r="D711" t="str">
            <v>1513</v>
          </cell>
          <cell r="E711" t="str">
            <v>LUXEMBOURG</v>
          </cell>
          <cell r="F711" t="str">
            <v>B</v>
          </cell>
        </row>
        <row r="712">
          <cell r="A712" t="str">
            <v>HEATH DAVID</v>
          </cell>
          <cell r="B712" t="str">
            <v>1,RUE DE MARCHE</v>
          </cell>
          <cell r="C712" t="str">
            <v>L</v>
          </cell>
          <cell r="D712" t="str">
            <v>2125</v>
          </cell>
          <cell r="E712" t="str">
            <v>LUXEMBOURG</v>
          </cell>
          <cell r="F712" t="str">
            <v>B</v>
          </cell>
        </row>
        <row r="713">
          <cell r="A713" t="str">
            <v>HEBER Paul</v>
          </cell>
          <cell r="B713" t="str">
            <v>70,rue Paul Wilwertz</v>
          </cell>
          <cell r="C713" t="str">
            <v>L</v>
          </cell>
          <cell r="D713" t="str">
            <v>2738</v>
          </cell>
          <cell r="E713" t="str">
            <v>LUXEMBOURG</v>
          </cell>
          <cell r="F713" t="str">
            <v>B</v>
          </cell>
        </row>
        <row r="714">
          <cell r="A714" t="str">
            <v>HECK MARIE-ROSE</v>
          </cell>
          <cell r="B714" t="str">
            <v>5,rue Michel Rodange</v>
          </cell>
          <cell r="C714" t="str">
            <v>L</v>
          </cell>
          <cell r="D714" t="str">
            <v>2430</v>
          </cell>
          <cell r="E714" t="str">
            <v>LUXEMBOURG</v>
          </cell>
          <cell r="F714" t="str">
            <v>B</v>
          </cell>
        </row>
        <row r="715">
          <cell r="A715" t="str">
            <v>HEDRICH Patrick</v>
          </cell>
          <cell r="B715" t="str">
            <v>5,Feischterbierg</v>
          </cell>
          <cell r="C715" t="str">
            <v>L</v>
          </cell>
          <cell r="D715" t="str">
            <v>9140</v>
          </cell>
          <cell r="E715" t="str">
            <v>BOURSCHEID</v>
          </cell>
          <cell r="F715" t="str">
            <v>B</v>
          </cell>
        </row>
        <row r="716">
          <cell r="A716" t="str">
            <v>HEGER ROGER</v>
          </cell>
          <cell r="B716" t="str">
            <v>23,RUE DE PONT-REMY</v>
          </cell>
          <cell r="C716" t="str">
            <v>L</v>
          </cell>
          <cell r="D716" t="str">
            <v>2423</v>
          </cell>
          <cell r="E716" t="str">
            <v>LUXEMBOURG</v>
          </cell>
          <cell r="F716" t="str">
            <v>B</v>
          </cell>
        </row>
        <row r="717">
          <cell r="A717" t="str">
            <v>HEINESCH Christiane</v>
          </cell>
          <cell r="B717" t="str">
            <v>202,rue de Niedercorn</v>
          </cell>
          <cell r="C717" t="str">
            <v>L</v>
          </cell>
          <cell r="D717" t="str">
            <v>4991</v>
          </cell>
          <cell r="E717" t="str">
            <v>SANEM</v>
          </cell>
          <cell r="F717" t="str">
            <v>B</v>
          </cell>
        </row>
        <row r="718">
          <cell r="A718" t="str">
            <v>HEINRICY Anne</v>
          </cell>
          <cell r="B718" t="str">
            <v>25,rue de l'Eglise</v>
          </cell>
          <cell r="C718" t="str">
            <v>L</v>
          </cell>
          <cell r="D718" t="str">
            <v>7224</v>
          </cell>
          <cell r="E718" t="str">
            <v>Walferdange</v>
          </cell>
          <cell r="F718" t="str">
            <v>B</v>
          </cell>
        </row>
        <row r="719">
          <cell r="A719" t="str">
            <v>HEISBOURG Andre</v>
          </cell>
          <cell r="B719" t="str">
            <v>19,rue Pierre Anen</v>
          </cell>
          <cell r="C719" t="str">
            <v>L</v>
          </cell>
          <cell r="D719" t="str">
            <v>5813</v>
          </cell>
          <cell r="E719" t="str">
            <v>FENTANGE</v>
          </cell>
          <cell r="F719" t="str">
            <v>B</v>
          </cell>
        </row>
        <row r="720">
          <cell r="A720" t="str">
            <v>HEISBOURG Peggy</v>
          </cell>
          <cell r="B720" t="str">
            <v>14,Uespelterwee</v>
          </cell>
          <cell r="C720" t="str">
            <v>L</v>
          </cell>
          <cell r="D720" t="str">
            <v>5740</v>
          </cell>
          <cell r="E720" t="str">
            <v>FILSDORF</v>
          </cell>
          <cell r="F720" t="str">
            <v>B</v>
          </cell>
        </row>
        <row r="721">
          <cell r="A721" t="str">
            <v>HEITZ FELIX</v>
          </cell>
          <cell r="B721" t="str">
            <v>15,RUE HIEREKNAPP</v>
          </cell>
          <cell r="C721" t="str">
            <v>L</v>
          </cell>
          <cell r="D721" t="str">
            <v>8326</v>
          </cell>
          <cell r="E721" t="str">
            <v>CAPELLEN</v>
          </cell>
          <cell r="F721" t="str">
            <v>B</v>
          </cell>
        </row>
        <row r="722">
          <cell r="A722" t="str">
            <v>HELLINCKY-JEANTY Claudine</v>
          </cell>
          <cell r="B722" t="str">
            <v>23,rue Leck</v>
          </cell>
          <cell r="C722" t="str">
            <v>L</v>
          </cell>
          <cell r="D722" t="str">
            <v>8390</v>
          </cell>
          <cell r="E722" t="str">
            <v>NOSPELT</v>
          </cell>
          <cell r="F722" t="str">
            <v>B</v>
          </cell>
        </row>
        <row r="723">
          <cell r="A723" t="str">
            <v>HEMMER MARIE LOUISE</v>
          </cell>
          <cell r="B723" t="str">
            <v>4,RUE ABBE JOS KEUP</v>
          </cell>
          <cell r="C723" t="str">
            <v>L</v>
          </cell>
          <cell r="D723" t="str">
            <v>1840</v>
          </cell>
          <cell r="E723" t="str">
            <v>LUXEMBOURG</v>
          </cell>
          <cell r="F723" t="str">
            <v>B</v>
          </cell>
        </row>
        <row r="724">
          <cell r="A724" t="str">
            <v>HEMMER MARTINE</v>
          </cell>
          <cell r="B724" t="str">
            <v>242,RUE DE BEGGEN</v>
          </cell>
          <cell r="C724" t="str">
            <v>L</v>
          </cell>
          <cell r="D724" t="str">
            <v>1220</v>
          </cell>
          <cell r="E724" t="str">
            <v>LUXEMBOURG</v>
          </cell>
          <cell r="F724" t="str">
            <v>B</v>
          </cell>
        </row>
        <row r="725">
          <cell r="A725" t="str">
            <v>HENDEL Sylvie</v>
          </cell>
          <cell r="B725" t="str">
            <v>75,rue de la Gare</v>
          </cell>
          <cell r="C725" t="str">
            <v>L</v>
          </cell>
          <cell r="D725" t="str">
            <v>3382</v>
          </cell>
          <cell r="E725" t="str">
            <v>NOERTZANGE</v>
          </cell>
          <cell r="F725" t="str">
            <v>B</v>
          </cell>
        </row>
        <row r="726">
          <cell r="A726" t="str">
            <v>HENDRIKS JEAN PHILIPPE</v>
          </cell>
          <cell r="B726" t="str">
            <v>15,RUE DUCHSCHER</v>
          </cell>
          <cell r="C726" t="str">
            <v>L</v>
          </cell>
          <cell r="D726" t="str">
            <v>5217</v>
          </cell>
          <cell r="E726" t="str">
            <v>SANDWEILER</v>
          </cell>
          <cell r="F726" t="str">
            <v>B</v>
          </cell>
        </row>
        <row r="727">
          <cell r="A727" t="str">
            <v>HENGEL Marianne</v>
          </cell>
          <cell r="B727" t="str">
            <v>2,Leitschbach</v>
          </cell>
          <cell r="C727" t="str">
            <v>L</v>
          </cell>
          <cell r="D727" t="str">
            <v>6751</v>
          </cell>
          <cell r="E727" t="str">
            <v>GREVENMACHER</v>
          </cell>
          <cell r="F727" t="str">
            <v>B</v>
          </cell>
        </row>
        <row r="728">
          <cell r="A728" t="str">
            <v>HENNES PHILIPPE</v>
          </cell>
          <cell r="B728" t="str">
            <v>56,RUE DE LA FÔRET</v>
          </cell>
          <cell r="C728" t="str">
            <v>L</v>
          </cell>
          <cell r="D728" t="str">
            <v>7227</v>
          </cell>
          <cell r="E728" t="str">
            <v>BERELDANGE</v>
          </cell>
          <cell r="F728" t="str">
            <v>B</v>
          </cell>
        </row>
        <row r="729">
          <cell r="A729" t="str">
            <v>HENSCH DENISE</v>
          </cell>
          <cell r="B729" t="str">
            <v>60A,ROUTE D'ECHTERNACH</v>
          </cell>
          <cell r="C729" t="str">
            <v>L</v>
          </cell>
          <cell r="D729" t="str">
            <v>6212</v>
          </cell>
          <cell r="E729" t="str">
            <v>CONSDORF</v>
          </cell>
          <cell r="F729" t="str">
            <v>B</v>
          </cell>
        </row>
        <row r="730">
          <cell r="A730" t="str">
            <v>HENTGES Andre</v>
          </cell>
          <cell r="B730" t="str">
            <v>19,bd Jacquemart</v>
          </cell>
          <cell r="C730" t="str">
            <v>L</v>
          </cell>
          <cell r="D730" t="str">
            <v>1833</v>
          </cell>
          <cell r="E730" t="str">
            <v>Luxembourg</v>
          </cell>
          <cell r="F730" t="str">
            <v>B</v>
          </cell>
        </row>
        <row r="731">
          <cell r="A731" t="str">
            <v>HENZE Thomas</v>
          </cell>
          <cell r="B731" t="str">
            <v>3,rue comte de Ferraris</v>
          </cell>
          <cell r="C731" t="str">
            <v>L</v>
          </cell>
          <cell r="D731" t="str">
            <v>1518</v>
          </cell>
          <cell r="E731" t="str">
            <v>Luxembourg</v>
          </cell>
          <cell r="F731" t="str">
            <v>B</v>
          </cell>
        </row>
        <row r="732">
          <cell r="A732" t="str">
            <v>HERMAN MARC</v>
          </cell>
          <cell r="B732" t="str">
            <v>141,ROUTE DE KAYL</v>
          </cell>
          <cell r="C732" t="str">
            <v>L</v>
          </cell>
          <cell r="D732" t="str">
            <v>3514</v>
          </cell>
          <cell r="E732" t="str">
            <v>DUDELANGE</v>
          </cell>
          <cell r="F732" t="str">
            <v>B</v>
          </cell>
        </row>
        <row r="733">
          <cell r="A733" t="str">
            <v>HERMES Jean-Marie</v>
          </cell>
          <cell r="B733" t="str">
            <v>171,rue des Pommiers</v>
          </cell>
          <cell r="C733" t="str">
            <v>L</v>
          </cell>
          <cell r="D733" t="str">
            <v>2343</v>
          </cell>
          <cell r="E733" t="str">
            <v>LUXEMBOURG</v>
          </cell>
          <cell r="F733" t="str">
            <v>B</v>
          </cell>
        </row>
        <row r="734">
          <cell r="A734" t="str">
            <v>HERMES Rolf</v>
          </cell>
          <cell r="B734" t="str">
            <v>12,Tiefendelt</v>
          </cell>
          <cell r="C734" t="str">
            <v>L</v>
          </cell>
          <cell r="D734" t="str">
            <v>9406</v>
          </cell>
          <cell r="E734" t="str">
            <v>VIANDEN</v>
          </cell>
          <cell r="F734" t="str">
            <v>B</v>
          </cell>
        </row>
        <row r="735">
          <cell r="A735" t="str">
            <v>HERREMANS ERIC</v>
          </cell>
          <cell r="B735" t="str">
            <v>17,RUE DES PRES</v>
          </cell>
          <cell r="C735" t="str">
            <v>L</v>
          </cell>
          <cell r="D735" t="str">
            <v>7246</v>
          </cell>
          <cell r="E735" t="str">
            <v>HELMSANGE</v>
          </cell>
          <cell r="F735" t="str">
            <v>B</v>
          </cell>
        </row>
        <row r="736">
          <cell r="A736" t="str">
            <v>HERRMANN Alfred</v>
          </cell>
          <cell r="B736" t="str">
            <v>104,rte de Mersch</v>
          </cell>
          <cell r="C736" t="str">
            <v>L</v>
          </cell>
          <cell r="D736" t="str">
            <v>7432</v>
          </cell>
          <cell r="E736" t="str">
            <v>GOSSELDANGE</v>
          </cell>
          <cell r="F736" t="str">
            <v>B</v>
          </cell>
        </row>
        <row r="737">
          <cell r="A737" t="str">
            <v>HERRMANN Anne</v>
          </cell>
          <cell r="B737" t="str">
            <v>45,rue Cyprien Merjai</v>
          </cell>
          <cell r="C737" t="str">
            <v>L</v>
          </cell>
          <cell r="D737" t="str">
            <v>2145</v>
          </cell>
          <cell r="E737" t="str">
            <v>Luxembourg</v>
          </cell>
          <cell r="F737" t="str">
            <v>B</v>
          </cell>
        </row>
        <row r="738">
          <cell r="A738" t="str">
            <v>HERSCHBACH Pascale</v>
          </cell>
          <cell r="B738" t="str">
            <v>7,domaine des Ormilles</v>
          </cell>
          <cell r="C738" t="str">
            <v>L</v>
          </cell>
          <cell r="D738" t="str">
            <v>8088</v>
          </cell>
          <cell r="E738" t="str">
            <v>Bertrange</v>
          </cell>
          <cell r="F738" t="str">
            <v>B</v>
          </cell>
        </row>
        <row r="739">
          <cell r="A739" t="str">
            <v>HERWIG Christine</v>
          </cell>
          <cell r="B739" t="str">
            <v>16,Elterstrachen</v>
          </cell>
          <cell r="C739" t="str">
            <v>L</v>
          </cell>
          <cell r="D739" t="str">
            <v>7260</v>
          </cell>
          <cell r="E739" t="str">
            <v>BERELDANGE</v>
          </cell>
          <cell r="F739" t="str">
            <v>B</v>
          </cell>
        </row>
        <row r="740">
          <cell r="A740" t="str">
            <v>HEUERTZ ANDRE ROGER</v>
          </cell>
          <cell r="B740" t="str">
            <v>10,AN DER LEESSEN</v>
          </cell>
          <cell r="C740" t="str">
            <v>L</v>
          </cell>
          <cell r="D740" t="str">
            <v>5312</v>
          </cell>
          <cell r="E740" t="str">
            <v>CONTERN</v>
          </cell>
          <cell r="F740" t="str">
            <v>B</v>
          </cell>
        </row>
        <row r="741">
          <cell r="A741" t="str">
            <v>HEUERTZ FELIX</v>
          </cell>
          <cell r="B741" t="str">
            <v>10,RUE VON DER FELTZ</v>
          </cell>
          <cell r="C741" t="str">
            <v>L</v>
          </cell>
          <cell r="D741" t="str">
            <v>5312</v>
          </cell>
          <cell r="E741" t="str">
            <v>CONTERN</v>
          </cell>
          <cell r="F741" t="str">
            <v>B</v>
          </cell>
        </row>
        <row r="742">
          <cell r="A742" t="str">
            <v>HEUERTZ MARC</v>
          </cell>
          <cell r="B742" t="str">
            <v>10,rue Van der Feltz</v>
          </cell>
          <cell r="C742" t="str">
            <v>L</v>
          </cell>
          <cell r="D742" t="str">
            <v>5312</v>
          </cell>
          <cell r="E742" t="str">
            <v>CONTERN</v>
          </cell>
          <cell r="F742" t="str">
            <v>B</v>
          </cell>
        </row>
        <row r="743">
          <cell r="A743" t="str">
            <v>HEUERTZ MARIELLE</v>
          </cell>
          <cell r="B743" t="str">
            <v>8,RUE VON DER FELTZ</v>
          </cell>
          <cell r="C743" t="str">
            <v>L</v>
          </cell>
          <cell r="D743" t="str">
            <v>5312</v>
          </cell>
          <cell r="E743" t="str">
            <v>CONTERN</v>
          </cell>
          <cell r="F743" t="str">
            <v>B</v>
          </cell>
        </row>
        <row r="744">
          <cell r="A744" t="str">
            <v>HEVER Paul Joseph</v>
          </cell>
          <cell r="B744" t="str">
            <v>34b,rue des Muguets</v>
          </cell>
          <cell r="C744" t="str">
            <v>L</v>
          </cell>
          <cell r="D744" t="str">
            <v>2167</v>
          </cell>
          <cell r="E744" t="str">
            <v>LUXEMBOURG</v>
          </cell>
          <cell r="F744" t="str">
            <v>B</v>
          </cell>
        </row>
        <row r="745">
          <cell r="A745" t="str">
            <v>HEYART MONIQUE</v>
          </cell>
          <cell r="B745" t="str">
            <v>18,RUE TH EBERHARD</v>
          </cell>
          <cell r="C745" t="str">
            <v>L</v>
          </cell>
          <cell r="D745" t="str">
            <v>1482</v>
          </cell>
          <cell r="E745" t="str">
            <v>LUXEMBOURG</v>
          </cell>
          <cell r="F745" t="str">
            <v>B</v>
          </cell>
        </row>
        <row r="746">
          <cell r="A746" t="str">
            <v>HEYNEN Maurice</v>
          </cell>
          <cell r="B746" t="str">
            <v>11,Rue Poutty Stein</v>
          </cell>
          <cell r="C746" t="str">
            <v>L</v>
          </cell>
          <cell r="D746" t="str">
            <v>2554</v>
          </cell>
          <cell r="E746" t="str">
            <v>Luxembourg</v>
          </cell>
          <cell r="F746" t="str">
            <v>B</v>
          </cell>
        </row>
        <row r="747">
          <cell r="A747" t="str">
            <v>HEYNEN Roger Nicolas</v>
          </cell>
          <cell r="B747" t="str">
            <v>62,Bd. de la Fraternité</v>
          </cell>
          <cell r="C747" t="str">
            <v>L</v>
          </cell>
          <cell r="D747" t="str">
            <v>1541</v>
          </cell>
          <cell r="E747" t="str">
            <v>LUXEMBOURG</v>
          </cell>
          <cell r="F747" t="str">
            <v>B</v>
          </cell>
        </row>
        <row r="748">
          <cell r="A748" t="str">
            <v>HIERL Dorte</v>
          </cell>
          <cell r="B748" t="str">
            <v>16,rue Theophile Funck Brentan</v>
          </cell>
          <cell r="C748" t="str">
            <v>L</v>
          </cell>
          <cell r="D748" t="str">
            <v>1544</v>
          </cell>
          <cell r="E748" t="str">
            <v>LUXEMBOURG</v>
          </cell>
          <cell r="F748" t="str">
            <v>B</v>
          </cell>
        </row>
        <row r="749">
          <cell r="A749" t="str">
            <v>HIERONIMY Luc</v>
          </cell>
          <cell r="B749" t="str">
            <v>5,Iwwert dem Geierpad</v>
          </cell>
          <cell r="C749" t="str">
            <v>L</v>
          </cell>
          <cell r="D749" t="str">
            <v>7253</v>
          </cell>
          <cell r="E749" t="str">
            <v>WALFERDANGE</v>
          </cell>
          <cell r="F749" t="str">
            <v>B</v>
          </cell>
        </row>
        <row r="750">
          <cell r="A750" t="str">
            <v>HILBERT GUY</v>
          </cell>
          <cell r="B750" t="str">
            <v>12,RUE DE LA GARE</v>
          </cell>
          <cell r="C750" t="str">
            <v>L</v>
          </cell>
          <cell r="D750" t="str">
            <v>8066</v>
          </cell>
          <cell r="E750" t="str">
            <v>BERTRANGE</v>
          </cell>
          <cell r="F750" t="str">
            <v>B</v>
          </cell>
        </row>
        <row r="751">
          <cell r="A751" t="str">
            <v>HILD Pierre</v>
          </cell>
          <cell r="B751" t="str">
            <v>68,rue Charles Quint</v>
          </cell>
          <cell r="C751" t="str">
            <v>L</v>
          </cell>
          <cell r="D751" t="str">
            <v>2380</v>
          </cell>
          <cell r="E751" t="str">
            <v>LUXEMBOURG</v>
          </cell>
          <cell r="F751" t="str">
            <v>B</v>
          </cell>
        </row>
        <row r="752">
          <cell r="A752" t="str">
            <v>HILGER Laura</v>
          </cell>
          <cell r="B752" t="str">
            <v>10,rue de la Sapiniere</v>
          </cell>
          <cell r="C752" t="str">
            <v>L</v>
          </cell>
          <cell r="D752" t="str">
            <v>8150</v>
          </cell>
          <cell r="E752" t="str">
            <v>Bridel</v>
          </cell>
          <cell r="F752" t="str">
            <v>B</v>
          </cell>
        </row>
        <row r="753">
          <cell r="A753" t="str">
            <v>HILTGEN Norbert</v>
          </cell>
          <cell r="B753" t="str">
            <v>27,am Duerf</v>
          </cell>
          <cell r="C753" t="str">
            <v>L</v>
          </cell>
          <cell r="D753" t="str">
            <v>8289</v>
          </cell>
          <cell r="E753" t="str">
            <v>Kehlen</v>
          </cell>
          <cell r="F753" t="str">
            <v>B</v>
          </cell>
        </row>
        <row r="754">
          <cell r="A754" t="str">
            <v>HIND Ian</v>
          </cell>
          <cell r="B754" t="str">
            <v>16,rue Lucien Wercollier</v>
          </cell>
          <cell r="C754" t="str">
            <v>L</v>
          </cell>
          <cell r="D754" t="str">
            <v>8156</v>
          </cell>
          <cell r="E754" t="str">
            <v>BRIDEL</v>
          </cell>
          <cell r="F754" t="str">
            <v>B</v>
          </cell>
        </row>
        <row r="755">
          <cell r="A755" t="str">
            <v>HINGER JOSEE</v>
          </cell>
          <cell r="B755" t="str">
            <v>213,RUE DE BEGGEN</v>
          </cell>
          <cell r="C755" t="str">
            <v>L</v>
          </cell>
          <cell r="D755" t="str">
            <v>1221</v>
          </cell>
          <cell r="E755" t="str">
            <v>LUXEMBOURG</v>
          </cell>
          <cell r="F755" t="str">
            <v>B</v>
          </cell>
        </row>
        <row r="756">
          <cell r="A756" t="str">
            <v>HIRSCH MARIO</v>
          </cell>
          <cell r="B756" t="str">
            <v>25,MONTEE PILATE</v>
          </cell>
          <cell r="C756" t="str">
            <v>L</v>
          </cell>
          <cell r="D756" t="str">
            <v>2336</v>
          </cell>
          <cell r="E756" t="str">
            <v>LUXEMBOURG</v>
          </cell>
          <cell r="F756" t="str">
            <v>B</v>
          </cell>
        </row>
        <row r="757">
          <cell r="A757" t="str">
            <v>HIRSCH Nico</v>
          </cell>
          <cell r="B757" t="str">
            <v>231,bd.Charles Simonis</v>
          </cell>
          <cell r="C757" t="str">
            <v>L</v>
          </cell>
          <cell r="D757" t="str">
            <v>2539</v>
          </cell>
          <cell r="E757" t="str">
            <v>LUXEMBOURG</v>
          </cell>
          <cell r="F757" t="str">
            <v>B</v>
          </cell>
        </row>
        <row r="758">
          <cell r="A758" t="str">
            <v>HIRSCH NORBERT</v>
          </cell>
          <cell r="B758" t="str">
            <v>66,RUE DE LUXEMBOURG</v>
          </cell>
          <cell r="C758" t="str">
            <v>L</v>
          </cell>
          <cell r="D758" t="str">
            <v>7330</v>
          </cell>
          <cell r="E758" t="str">
            <v>HEISDORF</v>
          </cell>
          <cell r="F758" t="str">
            <v>B</v>
          </cell>
        </row>
        <row r="759">
          <cell r="A759" t="str">
            <v>HIRSCH PAUL</v>
          </cell>
          <cell r="B759" t="str">
            <v>83,RUE DE L'ALZETTE</v>
          </cell>
          <cell r="C759" t="str">
            <v>L</v>
          </cell>
          <cell r="D759" t="str">
            <v>4011</v>
          </cell>
          <cell r="E759" t="str">
            <v>ESCH-SUR-ALZETTE</v>
          </cell>
          <cell r="F759" t="str">
            <v>B</v>
          </cell>
        </row>
        <row r="760">
          <cell r="A760" t="str">
            <v>HISSETTE Vincent</v>
          </cell>
          <cell r="B760" t="str">
            <v>32,rue Adolphe Weis</v>
          </cell>
          <cell r="C760" t="str">
            <v>L</v>
          </cell>
          <cell r="D760" t="str">
            <v>7260</v>
          </cell>
          <cell r="E760" t="str">
            <v>BERELDANGE</v>
          </cell>
          <cell r="F760" t="str">
            <v>B</v>
          </cell>
        </row>
        <row r="761">
          <cell r="A761" t="str">
            <v>HOCHSTRASS Marc</v>
          </cell>
          <cell r="B761" t="str">
            <v>66,rue de Bourgone</v>
          </cell>
          <cell r="C761" t="str">
            <v>L</v>
          </cell>
          <cell r="D761" t="str">
            <v>1272</v>
          </cell>
          <cell r="E761" t="str">
            <v>LUXEMBOURG</v>
          </cell>
          <cell r="F761" t="str">
            <v>B</v>
          </cell>
        </row>
        <row r="762">
          <cell r="A762" t="str">
            <v>HOEK OMAR</v>
          </cell>
          <cell r="B762" t="str">
            <v>12,RUE DE L'INDEPENDANCE</v>
          </cell>
          <cell r="C762" t="str">
            <v>L</v>
          </cell>
          <cell r="D762" t="str">
            <v>7333</v>
          </cell>
          <cell r="E762" t="str">
            <v>STEINSEL</v>
          </cell>
          <cell r="F762" t="str">
            <v>B</v>
          </cell>
        </row>
        <row r="763">
          <cell r="A763" t="str">
            <v>HOESER FRANCIS</v>
          </cell>
          <cell r="B763" t="str">
            <v>17,RUE D'ESCH</v>
          </cell>
          <cell r="C763" t="str">
            <v>L</v>
          </cell>
          <cell r="D763" t="str">
            <v>4985</v>
          </cell>
          <cell r="E763" t="str">
            <v>SANEM</v>
          </cell>
          <cell r="F763" t="str">
            <v>B</v>
          </cell>
        </row>
        <row r="764">
          <cell r="A764" t="str">
            <v>HOFFMANN CATHY</v>
          </cell>
          <cell r="B764" t="str">
            <v>19,RUE BELLE-VUE</v>
          </cell>
          <cell r="C764" t="str">
            <v>L</v>
          </cell>
          <cell r="D764" t="str">
            <v>7214</v>
          </cell>
          <cell r="E764" t="str">
            <v>BERELDANGE</v>
          </cell>
          <cell r="F764" t="str">
            <v>B</v>
          </cell>
        </row>
        <row r="765">
          <cell r="A765" t="str">
            <v>HOFFMANN Claude</v>
          </cell>
          <cell r="B765" t="str">
            <v>11,rue Belle-Vue</v>
          </cell>
          <cell r="C765" t="str">
            <v>L</v>
          </cell>
          <cell r="D765" t="str">
            <v>7309</v>
          </cell>
          <cell r="E765" t="str">
            <v>STEINSEL</v>
          </cell>
          <cell r="F765" t="str">
            <v>B</v>
          </cell>
        </row>
        <row r="766">
          <cell r="A766" t="str">
            <v>HOFFMANN Joelle</v>
          </cell>
          <cell r="B766" t="str">
            <v>79,rte de Luxembourg</v>
          </cell>
          <cell r="C766" t="str">
            <v>L</v>
          </cell>
          <cell r="D766" t="str">
            <v>7373</v>
          </cell>
          <cell r="E766" t="str">
            <v>LORENTZWEILER</v>
          </cell>
          <cell r="F766" t="str">
            <v>B</v>
          </cell>
        </row>
        <row r="767">
          <cell r="A767" t="str">
            <v>HOFFMANN Louisa</v>
          </cell>
          <cell r="B767" t="str">
            <v>144,rue du Dix Septembre</v>
          </cell>
          <cell r="C767" t="str">
            <v>L</v>
          </cell>
          <cell r="D767" t="str">
            <v>2550</v>
          </cell>
          <cell r="E767" t="str">
            <v>LUXEMBOURG</v>
          </cell>
          <cell r="F767" t="str">
            <v>B</v>
          </cell>
        </row>
        <row r="768">
          <cell r="A768" t="str">
            <v>HOFFMANN SERGE PATRICK</v>
          </cell>
          <cell r="B768" t="str">
            <v>9,rue des Vergers</v>
          </cell>
          <cell r="C768" t="str">
            <v>L</v>
          </cell>
          <cell r="D768" t="str">
            <v>7339</v>
          </cell>
          <cell r="E768" t="str">
            <v>STEINSEL</v>
          </cell>
          <cell r="F768" t="str">
            <v>B</v>
          </cell>
        </row>
        <row r="769">
          <cell r="A769" t="str">
            <v>HOFFMANN Steve</v>
          </cell>
          <cell r="B769" t="str">
            <v>63,rue de Hollerich</v>
          </cell>
          <cell r="C769" t="str">
            <v>L</v>
          </cell>
          <cell r="D769" t="str">
            <v>1741</v>
          </cell>
          <cell r="E769" t="str">
            <v>LUXEMBOURG</v>
          </cell>
          <cell r="F769" t="str">
            <v>B</v>
          </cell>
        </row>
        <row r="770">
          <cell r="A770" t="str">
            <v>HOFFMANN Tania Mariette</v>
          </cell>
          <cell r="B770" t="str">
            <v>14,rue des Tenpliers</v>
          </cell>
          <cell r="C770" t="str">
            <v>L</v>
          </cell>
          <cell r="D770" t="str">
            <v>7343</v>
          </cell>
          <cell r="E770" t="str">
            <v>STEINSEL</v>
          </cell>
          <cell r="F770" t="str">
            <v>B</v>
          </cell>
        </row>
        <row r="771">
          <cell r="A771" t="str">
            <v>HOFFMANN YVETTE</v>
          </cell>
          <cell r="B771" t="str">
            <v>8,RUE DES ROMAINS</v>
          </cell>
          <cell r="C771" t="str">
            <v>L</v>
          </cell>
          <cell r="D771" t="str">
            <v>7563</v>
          </cell>
          <cell r="E771" t="str">
            <v>MERSCH</v>
          </cell>
          <cell r="F771" t="str">
            <v>B</v>
          </cell>
        </row>
        <row r="772">
          <cell r="A772" t="str">
            <v>HOFFMANN-COLBACH Lucienne</v>
          </cell>
          <cell r="B772" t="str">
            <v>11,rue de la Gare</v>
          </cell>
          <cell r="C772" t="str">
            <v>L</v>
          </cell>
          <cell r="D772" t="str">
            <v>8066</v>
          </cell>
          <cell r="E772" t="str">
            <v>BERTRANGE</v>
          </cell>
          <cell r="F772" t="str">
            <v>B</v>
          </cell>
        </row>
        <row r="773">
          <cell r="A773" t="str">
            <v>HOKKANEN Anita</v>
          </cell>
          <cell r="B773" t="str">
            <v>16,rue Bour</v>
          </cell>
          <cell r="C773" t="str">
            <v>L</v>
          </cell>
          <cell r="D773" t="str">
            <v>7216</v>
          </cell>
          <cell r="E773" t="str">
            <v>BERELDANGE</v>
          </cell>
          <cell r="F773" t="str">
            <v>B</v>
          </cell>
        </row>
        <row r="774">
          <cell r="A774" t="str">
            <v>HOLZ JOACHIM</v>
          </cell>
          <cell r="B774" t="str">
            <v>4,RUE DES PINS</v>
          </cell>
          <cell r="C774" t="str">
            <v>L</v>
          </cell>
          <cell r="D774" t="str">
            <v>8145</v>
          </cell>
          <cell r="E774" t="str">
            <v>BRIDEL</v>
          </cell>
          <cell r="F774" t="str">
            <v>B</v>
          </cell>
        </row>
        <row r="775">
          <cell r="A775" t="str">
            <v>HONDIUS JOHANNES</v>
          </cell>
          <cell r="B775" t="str">
            <v>4,IM HERBSTFELD</v>
          </cell>
          <cell r="C775" t="str">
            <v>L</v>
          </cell>
          <cell r="D775" t="str">
            <v>7390</v>
          </cell>
          <cell r="E775" t="str">
            <v>BLASCHETTE</v>
          </cell>
          <cell r="F775" t="str">
            <v>B</v>
          </cell>
        </row>
        <row r="776">
          <cell r="A776" t="str">
            <v>HOSCHEID Carole</v>
          </cell>
          <cell r="B776" t="str">
            <v>13,rue des roses</v>
          </cell>
          <cell r="C776" t="str">
            <v>L</v>
          </cell>
          <cell r="D776" t="str">
            <v>7249</v>
          </cell>
          <cell r="E776" t="str">
            <v>Bereldange</v>
          </cell>
          <cell r="F776" t="str">
            <v>B</v>
          </cell>
        </row>
        <row r="777">
          <cell r="A777" t="str">
            <v>HOSS Marc</v>
          </cell>
          <cell r="B777" t="str">
            <v>68,rue de Kehlen</v>
          </cell>
          <cell r="C777" t="str">
            <v>L</v>
          </cell>
          <cell r="D777" t="str">
            <v>8295</v>
          </cell>
          <cell r="E777" t="str">
            <v>KEISPELT</v>
          </cell>
          <cell r="F777" t="str">
            <v>B</v>
          </cell>
        </row>
        <row r="778">
          <cell r="A778" t="str">
            <v>HRKIC Edisa</v>
          </cell>
          <cell r="B778" t="str">
            <v>19,rue de la Foret Verte</v>
          </cell>
          <cell r="C778" t="str">
            <v>L</v>
          </cell>
          <cell r="D778" t="str">
            <v>7340</v>
          </cell>
          <cell r="E778" t="str">
            <v>HEISDORF</v>
          </cell>
          <cell r="F778" t="str">
            <v>B</v>
          </cell>
        </row>
        <row r="779">
          <cell r="A779" t="str">
            <v>HUBERTY Marc</v>
          </cell>
          <cell r="B779" t="str">
            <v>6,rue du Baerendall</v>
          </cell>
          <cell r="C779" t="str">
            <v>L</v>
          </cell>
          <cell r="D779" t="str">
            <v>8212</v>
          </cell>
          <cell r="E779" t="str">
            <v>MAMER</v>
          </cell>
          <cell r="F779" t="str">
            <v>B</v>
          </cell>
        </row>
        <row r="780">
          <cell r="A780" t="str">
            <v>HUTEREAU Odile</v>
          </cell>
          <cell r="B780" t="str">
            <v>1,rte de Mersch</v>
          </cell>
          <cell r="C780" t="str">
            <v>L</v>
          </cell>
          <cell r="D780" t="str">
            <v>8251</v>
          </cell>
          <cell r="E780" t="str">
            <v>MAMER</v>
          </cell>
          <cell r="F780" t="str">
            <v>B</v>
          </cell>
        </row>
        <row r="781">
          <cell r="A781" t="str">
            <v>I.L.C.O. IMMOBILIERE</v>
          </cell>
          <cell r="B781" t="str">
            <v>17,RUE DU CHEMIN DE FER</v>
          </cell>
          <cell r="C781" t="str">
            <v>L</v>
          </cell>
          <cell r="D781" t="str">
            <v>8057</v>
          </cell>
          <cell r="E781" t="str">
            <v>BERTRANGE</v>
          </cell>
          <cell r="F781" t="str">
            <v>B</v>
          </cell>
        </row>
        <row r="782">
          <cell r="A782" t="str">
            <v>IAMMARINO Lucio</v>
          </cell>
          <cell r="B782" t="str">
            <v>23,rue de la Paix</v>
          </cell>
          <cell r="C782" t="str">
            <v>L</v>
          </cell>
          <cell r="D782" t="str">
            <v>7244</v>
          </cell>
          <cell r="E782" t="str">
            <v>BERELDANGE</v>
          </cell>
          <cell r="F782" t="str">
            <v>B</v>
          </cell>
        </row>
        <row r="783">
          <cell r="A783" t="str">
            <v>IARKINE Viktor</v>
          </cell>
          <cell r="B783" t="str">
            <v>16,rue de Keispelt</v>
          </cell>
          <cell r="C783" t="str">
            <v>L</v>
          </cell>
          <cell r="D783" t="str">
            <v>8291</v>
          </cell>
          <cell r="E783" t="str">
            <v>MEISPELT</v>
          </cell>
          <cell r="F783" t="str">
            <v>B</v>
          </cell>
        </row>
        <row r="784">
          <cell r="A784" t="str">
            <v>IMMOHOUSE S.A.R.L.</v>
          </cell>
          <cell r="B784" t="str">
            <v>32,rue de Diekirch</v>
          </cell>
          <cell r="C784" t="str">
            <v>L</v>
          </cell>
          <cell r="D784" t="str">
            <v>7220</v>
          </cell>
          <cell r="E784" t="str">
            <v>WALFERDANGE</v>
          </cell>
          <cell r="F784" t="str">
            <v>B</v>
          </cell>
        </row>
        <row r="785">
          <cell r="A785" t="str">
            <v>ING Car Lease Luxembourg S.A.</v>
          </cell>
          <cell r="B785" t="str">
            <v>50,rte d'Esch</v>
          </cell>
          <cell r="C785" t="str">
            <v>L</v>
          </cell>
          <cell r="D785" t="str">
            <v>1470</v>
          </cell>
          <cell r="E785" t="str">
            <v>LUXEMBOURG</v>
          </cell>
          <cell r="F785" t="str">
            <v>B</v>
          </cell>
        </row>
        <row r="786">
          <cell r="A786" t="str">
            <v>INTELLIGENT NETWORKS</v>
          </cell>
          <cell r="B786" t="str">
            <v>35,rue J-F Kennedy</v>
          </cell>
          <cell r="C786" t="str">
            <v>L</v>
          </cell>
          <cell r="D786" t="str">
            <v>7327</v>
          </cell>
          <cell r="E786" t="str">
            <v>STEINSEL</v>
          </cell>
          <cell r="F786" t="str">
            <v>B</v>
          </cell>
        </row>
        <row r="787">
          <cell r="A787" t="str">
            <v>INTERLEASING</v>
          </cell>
          <cell r="B787" t="str">
            <v>80,rue des Artisans</v>
          </cell>
          <cell r="C787" t="str">
            <v>L</v>
          </cell>
          <cell r="D787" t="str">
            <v>1141</v>
          </cell>
          <cell r="E787" t="str">
            <v>LUXEMBOURG</v>
          </cell>
          <cell r="F787" t="str">
            <v>B</v>
          </cell>
        </row>
        <row r="788">
          <cell r="A788" t="str">
            <v>IRACO</v>
          </cell>
          <cell r="B788" t="str">
            <v>231,rue de Beggen</v>
          </cell>
          <cell r="C788" t="str">
            <v>L</v>
          </cell>
          <cell r="D788" t="str">
            <v>2014</v>
          </cell>
          <cell r="E788" t="str">
            <v>LUXEMBOURG</v>
          </cell>
          <cell r="F788" t="str">
            <v>B</v>
          </cell>
        </row>
        <row r="789">
          <cell r="A789" t="str">
            <v>IRTHUM Philippe</v>
          </cell>
          <cell r="B789" t="str">
            <v>35a,rue de la Forêt verte</v>
          </cell>
          <cell r="C789" t="str">
            <v>L</v>
          </cell>
          <cell r="D789" t="str">
            <v>7340</v>
          </cell>
          <cell r="E789" t="str">
            <v>HEISDORF</v>
          </cell>
          <cell r="F789" t="str">
            <v>B</v>
          </cell>
        </row>
        <row r="790">
          <cell r="A790" t="str">
            <v>IRTHUM-PETIT Danielle</v>
          </cell>
          <cell r="B790" t="str">
            <v>3a,rue du Moulin</v>
          </cell>
          <cell r="C790" t="str">
            <v>L</v>
          </cell>
          <cell r="D790" t="str">
            <v>7328</v>
          </cell>
          <cell r="E790" t="str">
            <v>HEISDORF</v>
          </cell>
          <cell r="F790" t="str">
            <v>B</v>
          </cell>
        </row>
        <row r="791">
          <cell r="A791" t="str">
            <v>IVANYI Hilde</v>
          </cell>
          <cell r="B791" t="str">
            <v>25,rue Gr. Duchesse Charlotte</v>
          </cell>
          <cell r="C791" t="str">
            <v>L</v>
          </cell>
          <cell r="D791" t="str">
            <v>7209</v>
          </cell>
          <cell r="E791" t="str">
            <v>WALFERDANGE</v>
          </cell>
          <cell r="F791" t="str">
            <v>B</v>
          </cell>
        </row>
        <row r="792">
          <cell r="A792" t="str">
            <v>JACOBS Carola</v>
          </cell>
          <cell r="B792" t="str">
            <v>25,av. Victor Hugo</v>
          </cell>
          <cell r="C792" t="str">
            <v>L</v>
          </cell>
          <cell r="D792" t="str">
            <v>1750</v>
          </cell>
          <cell r="E792" t="str">
            <v>LUXEMBOURG</v>
          </cell>
          <cell r="F792" t="str">
            <v>B</v>
          </cell>
        </row>
        <row r="793">
          <cell r="A793" t="str">
            <v>JACQUEMIN Jean Charles Marie</v>
          </cell>
          <cell r="B793" t="str">
            <v>100,rue de Steinsel</v>
          </cell>
          <cell r="C793" t="str">
            <v>L</v>
          </cell>
          <cell r="D793" t="str">
            <v>7254</v>
          </cell>
          <cell r="E793" t="str">
            <v>Bereldange</v>
          </cell>
          <cell r="F793" t="str">
            <v>B</v>
          </cell>
        </row>
        <row r="794">
          <cell r="A794" t="str">
            <v>JAHR Karin</v>
          </cell>
          <cell r="B794" t="str">
            <v>48,rue de Gruenewald</v>
          </cell>
          <cell r="C794" t="str">
            <v>L</v>
          </cell>
          <cell r="D794" t="str">
            <v>7392</v>
          </cell>
          <cell r="E794" t="str">
            <v>ASSELSCHEUER</v>
          </cell>
          <cell r="F794" t="str">
            <v>B</v>
          </cell>
        </row>
        <row r="795">
          <cell r="A795" t="str">
            <v>JAMIN Daniele</v>
          </cell>
          <cell r="B795" t="str">
            <v>9,rue de l'église</v>
          </cell>
          <cell r="C795" t="str">
            <v>L</v>
          </cell>
          <cell r="D795" t="str">
            <v>4998</v>
          </cell>
          <cell r="E795" t="str">
            <v>Sprinkange</v>
          </cell>
          <cell r="F795" t="str">
            <v>B</v>
          </cell>
        </row>
        <row r="796">
          <cell r="A796" t="str">
            <v>JANDER ROLAND</v>
          </cell>
          <cell r="B796" t="str">
            <v>26,RUE F.D. ROOSEVELT</v>
          </cell>
          <cell r="C796" t="str">
            <v>L</v>
          </cell>
          <cell r="D796" t="str">
            <v>8344</v>
          </cell>
          <cell r="E796" t="str">
            <v>OLM</v>
          </cell>
          <cell r="F796" t="str">
            <v>B</v>
          </cell>
        </row>
        <row r="797">
          <cell r="A797" t="str">
            <v>JAROSZ Laetitia</v>
          </cell>
          <cell r="B797" t="str">
            <v>8,Avenue Dr.Klein</v>
          </cell>
          <cell r="C797" t="str">
            <v>L</v>
          </cell>
          <cell r="D797" t="str">
            <v>5630</v>
          </cell>
          <cell r="E797" t="str">
            <v>MONDORF-LES-BAINS</v>
          </cell>
          <cell r="F797" t="str">
            <v>B</v>
          </cell>
        </row>
        <row r="798">
          <cell r="A798" t="str">
            <v>JEANPIERRE Mireille</v>
          </cell>
          <cell r="B798" t="str">
            <v>13,rue Jean Schortgen</v>
          </cell>
          <cell r="C798" t="str">
            <v>L</v>
          </cell>
          <cell r="D798" t="str">
            <v>3323</v>
          </cell>
          <cell r="E798" t="str">
            <v>BIVANGE</v>
          </cell>
          <cell r="F798" t="str">
            <v>B</v>
          </cell>
        </row>
        <row r="799">
          <cell r="A799" t="str">
            <v>JEITZ Paul</v>
          </cell>
          <cell r="B799" t="str">
            <v>239,bd Charles Simonis</v>
          </cell>
          <cell r="C799" t="str">
            <v>L</v>
          </cell>
          <cell r="D799" t="str">
            <v>2539</v>
          </cell>
          <cell r="E799" t="str">
            <v>LUXEMBOURG</v>
          </cell>
          <cell r="F799" t="str">
            <v>B</v>
          </cell>
        </row>
        <row r="800">
          <cell r="A800" t="str">
            <v>JEITZ-KREB Christiane</v>
          </cell>
          <cell r="B800" t="str">
            <v>12,rue Belair</v>
          </cell>
          <cell r="C800" t="str">
            <v>L</v>
          </cell>
          <cell r="D800" t="str">
            <v>3216</v>
          </cell>
          <cell r="E800" t="str">
            <v>BETTEMBOURG</v>
          </cell>
          <cell r="F800" t="str">
            <v>B</v>
          </cell>
        </row>
        <row r="801">
          <cell r="A801" t="str">
            <v>JEITZ-KREB GILBERT</v>
          </cell>
          <cell r="B801" t="str">
            <v>12,RUE BELAIR</v>
          </cell>
          <cell r="C801" t="str">
            <v>L</v>
          </cell>
          <cell r="D801" t="str">
            <v>3216</v>
          </cell>
          <cell r="E801" t="str">
            <v>BETTEMBOURG</v>
          </cell>
          <cell r="F801" t="str">
            <v>B</v>
          </cell>
        </row>
        <row r="802">
          <cell r="A802" t="str">
            <v>JENN Mireille Cecile</v>
          </cell>
          <cell r="B802" t="str">
            <v>3A,rue de l'Ecole</v>
          </cell>
          <cell r="C802" t="str">
            <v>L</v>
          </cell>
          <cell r="D802" t="str">
            <v>4394</v>
          </cell>
          <cell r="E802" t="str">
            <v>PONTPIERRE</v>
          </cell>
          <cell r="F802" t="str">
            <v>B</v>
          </cell>
        </row>
        <row r="803">
          <cell r="A803" t="str">
            <v>JENTGES VERONIQUE</v>
          </cell>
          <cell r="B803" t="str">
            <v>37,rue de L'Egalite</v>
          </cell>
          <cell r="C803" t="str">
            <v>L</v>
          </cell>
          <cell r="D803" t="str">
            <v>1456</v>
          </cell>
          <cell r="E803" t="str">
            <v>LUXEMBOURG</v>
          </cell>
          <cell r="F803" t="str">
            <v>B</v>
          </cell>
        </row>
        <row r="804">
          <cell r="A804" t="str">
            <v>JESUS MARQUES Carlos</v>
          </cell>
          <cell r="B804" t="str">
            <v>19,allée des Poiriées</v>
          </cell>
          <cell r="C804" t="str">
            <v>L</v>
          </cell>
          <cell r="D804" t="str">
            <v>2360</v>
          </cell>
          <cell r="E804" t="str">
            <v>KIRCHBERG</v>
          </cell>
          <cell r="F804" t="str">
            <v>B</v>
          </cell>
        </row>
        <row r="805">
          <cell r="A805" t="str">
            <v>JIMENEZ ANA MARIA</v>
          </cell>
          <cell r="B805" t="str">
            <v>15,AVENUE VICTOR HUGO</v>
          </cell>
          <cell r="C805" t="str">
            <v>L</v>
          </cell>
          <cell r="D805" t="str">
            <v>1750</v>
          </cell>
          <cell r="E805" t="str">
            <v>LUXEMBOURG</v>
          </cell>
          <cell r="F805" t="str">
            <v>B</v>
          </cell>
        </row>
        <row r="806">
          <cell r="A806" t="str">
            <v>JOHANNS Yves Pierre</v>
          </cell>
          <cell r="B806" t="str">
            <v>17,rue Rene Weimerskirch</v>
          </cell>
          <cell r="C806" t="str">
            <v>L</v>
          </cell>
          <cell r="D806" t="str">
            <v>2713</v>
          </cell>
          <cell r="E806" t="str">
            <v>LUXEMBOURG</v>
          </cell>
          <cell r="F806" t="str">
            <v>B</v>
          </cell>
        </row>
        <row r="807">
          <cell r="A807" t="str">
            <v>JOHANSEN ELSE</v>
          </cell>
          <cell r="B807" t="str">
            <v>25,RUE MICHEL RODANGE</v>
          </cell>
          <cell r="C807" t="str">
            <v>L</v>
          </cell>
          <cell r="D807" t="str">
            <v>7248</v>
          </cell>
          <cell r="E807" t="str">
            <v>BERELDANGE</v>
          </cell>
          <cell r="F807" t="str">
            <v>B</v>
          </cell>
        </row>
        <row r="808">
          <cell r="A808" t="str">
            <v>JOLDIC Esad</v>
          </cell>
          <cell r="B808" t="str">
            <v>74,rue de Neudorf</v>
          </cell>
          <cell r="C808" t="str">
            <v>L</v>
          </cell>
          <cell r="D808" t="str">
            <v>2222</v>
          </cell>
          <cell r="E808" t="str">
            <v>LUXEMBOURG</v>
          </cell>
          <cell r="F808" t="str">
            <v>B</v>
          </cell>
        </row>
        <row r="809">
          <cell r="A809" t="str">
            <v>JONAS GUY</v>
          </cell>
          <cell r="B809" t="str">
            <v>31,RUE DU SOLEIL</v>
          </cell>
          <cell r="C809" t="str">
            <v>L</v>
          </cell>
          <cell r="D809" t="str">
            <v>7250</v>
          </cell>
          <cell r="E809" t="str">
            <v>HELMSANGE</v>
          </cell>
          <cell r="F809" t="str">
            <v>B</v>
          </cell>
        </row>
        <row r="810">
          <cell r="A810" t="str">
            <v>JONES Pamela</v>
          </cell>
          <cell r="B810" t="str">
            <v>2,rue des fraises</v>
          </cell>
          <cell r="C810" t="str">
            <v>L</v>
          </cell>
          <cell r="D810" t="str">
            <v>7321</v>
          </cell>
          <cell r="E810" t="str">
            <v>STEINSEL</v>
          </cell>
          <cell r="F810" t="str">
            <v>B</v>
          </cell>
        </row>
        <row r="811">
          <cell r="A811" t="str">
            <v>JORDAN HANS-LUDWIG</v>
          </cell>
          <cell r="B811" t="str">
            <v>19,RUE CHARLES DE GAUL</v>
          </cell>
          <cell r="C811" t="str">
            <v>L</v>
          </cell>
          <cell r="D811" t="str">
            <v>8322</v>
          </cell>
          <cell r="E811" t="str">
            <v>OLM</v>
          </cell>
          <cell r="F811" t="str">
            <v>B</v>
          </cell>
        </row>
        <row r="812">
          <cell r="A812" t="str">
            <v>JOSSA Jean-Pierre</v>
          </cell>
          <cell r="B812" t="str">
            <v>28,rue Astrid</v>
          </cell>
          <cell r="C812" t="str">
            <v>L</v>
          </cell>
          <cell r="D812" t="str">
            <v>1143</v>
          </cell>
          <cell r="E812" t="str">
            <v>LUXEMBOURG</v>
          </cell>
          <cell r="F812" t="str">
            <v>B</v>
          </cell>
        </row>
        <row r="813">
          <cell r="A813" t="str">
            <v>JOST GEORGETTE</v>
          </cell>
          <cell r="B813" t="str">
            <v>17,RUE DES VERGERS</v>
          </cell>
          <cell r="C813" t="str">
            <v>L</v>
          </cell>
          <cell r="D813" t="str">
            <v>7255</v>
          </cell>
          <cell r="E813" t="str">
            <v>WALFERDANGE</v>
          </cell>
          <cell r="F813" t="str">
            <v>B</v>
          </cell>
        </row>
        <row r="814">
          <cell r="A814" t="str">
            <v>JPMorgan Bank Luxembourg S.A.</v>
          </cell>
          <cell r="B814" t="str">
            <v>5,rue Plaetis</v>
          </cell>
          <cell r="C814" t="str">
            <v>L</v>
          </cell>
          <cell r="D814" t="str">
            <v>2338</v>
          </cell>
          <cell r="E814" t="str">
            <v>LUXEMBOURG</v>
          </cell>
          <cell r="F814" t="str">
            <v>B</v>
          </cell>
        </row>
        <row r="815">
          <cell r="A815" t="str">
            <v>JUNG Daniele Marie Elisabeth</v>
          </cell>
          <cell r="B815" t="str">
            <v>12,rue Batty Weber</v>
          </cell>
          <cell r="C815" t="str">
            <v>L</v>
          </cell>
          <cell r="D815" t="str">
            <v>7259</v>
          </cell>
          <cell r="E815" t="str">
            <v>BERELDANGE</v>
          </cell>
          <cell r="F815" t="str">
            <v>B</v>
          </cell>
        </row>
        <row r="816">
          <cell r="A816" t="str">
            <v>JUNG ERIC</v>
          </cell>
          <cell r="B816" t="str">
            <v>2,rue des Fleures</v>
          </cell>
          <cell r="C816" t="str">
            <v>L</v>
          </cell>
          <cell r="D816" t="str">
            <v>3830</v>
          </cell>
          <cell r="E816" t="str">
            <v>SCHIFFLANGE</v>
          </cell>
          <cell r="F816" t="str">
            <v>B</v>
          </cell>
        </row>
        <row r="817">
          <cell r="A817" t="str">
            <v>JUNG NICO</v>
          </cell>
          <cell r="B817" t="str">
            <v>49,RUE DES 7 FONTAINES</v>
          </cell>
          <cell r="C817" t="str">
            <v>L</v>
          </cell>
          <cell r="D817" t="str">
            <v>7595</v>
          </cell>
          <cell r="E817" t="str">
            <v>RECKANGE</v>
          </cell>
          <cell r="F817" t="str">
            <v>B</v>
          </cell>
        </row>
        <row r="818">
          <cell r="A818" t="str">
            <v>JUNG THIERRY</v>
          </cell>
          <cell r="B818" t="str">
            <v>1-3,rue des Acacias</v>
          </cell>
          <cell r="C818" t="str">
            <v>L</v>
          </cell>
          <cell r="D818" t="str">
            <v>7562</v>
          </cell>
          <cell r="E818" t="str">
            <v>MERSCH</v>
          </cell>
          <cell r="F818" t="str">
            <v>B</v>
          </cell>
        </row>
        <row r="819">
          <cell r="A819" t="str">
            <v>JUNG-WEIS ERNEST</v>
          </cell>
          <cell r="B819" t="str">
            <v>11,CITE GRD.DUC JEAN</v>
          </cell>
          <cell r="C819" t="str">
            <v>L</v>
          </cell>
          <cell r="D819" t="str">
            <v>7233</v>
          </cell>
          <cell r="E819" t="str">
            <v>BERELDANGE</v>
          </cell>
          <cell r="F819" t="str">
            <v>B</v>
          </cell>
        </row>
        <row r="820">
          <cell r="A820" t="str">
            <v>JUNGBLUT Jean</v>
          </cell>
          <cell r="B820" t="str">
            <v>20,av.Gaston Diderich</v>
          </cell>
          <cell r="C820" t="str">
            <v>L</v>
          </cell>
          <cell r="D820" t="str">
            <v>1420</v>
          </cell>
          <cell r="E820" t="str">
            <v>LUXEMBOURG</v>
          </cell>
          <cell r="F820" t="str">
            <v>B</v>
          </cell>
        </row>
        <row r="821">
          <cell r="A821" t="str">
            <v>JUNGBLUT Pia</v>
          </cell>
          <cell r="B821" t="str">
            <v>32,rue d'Itzig</v>
          </cell>
          <cell r="C821" t="str">
            <v>L</v>
          </cell>
          <cell r="D821" t="str">
            <v>5852</v>
          </cell>
          <cell r="E821" t="str">
            <v>HESPERANGE</v>
          </cell>
          <cell r="F821" t="str">
            <v>B</v>
          </cell>
        </row>
        <row r="822">
          <cell r="A822" t="str">
            <v>JUNGERS Ernest</v>
          </cell>
          <cell r="B822" t="str">
            <v>10,rue Belle-Vue</v>
          </cell>
          <cell r="C822" t="str">
            <v>L</v>
          </cell>
          <cell r="D822" t="str">
            <v>7350</v>
          </cell>
          <cell r="E822" t="str">
            <v>Lorentzweiler</v>
          </cell>
          <cell r="F822" t="str">
            <v>B</v>
          </cell>
        </row>
        <row r="823">
          <cell r="A823" t="str">
            <v>JUNGERS Martine</v>
          </cell>
          <cell r="B823" t="str">
            <v>10,rue Belle-Vue</v>
          </cell>
          <cell r="C823" t="str">
            <v>L</v>
          </cell>
          <cell r="D823" t="str">
            <v>7350</v>
          </cell>
          <cell r="E823" t="str">
            <v>Lorentzweiler</v>
          </cell>
          <cell r="F823" t="str">
            <v>B</v>
          </cell>
        </row>
        <row r="824">
          <cell r="A824" t="str">
            <v>JUNIO Laure</v>
          </cell>
          <cell r="B824" t="str">
            <v>3-4,Hemsteler Dach</v>
          </cell>
          <cell r="C824" t="str">
            <v>L</v>
          </cell>
          <cell r="D824" t="str">
            <v>6243</v>
          </cell>
          <cell r="E824" t="str">
            <v>HEMSTEL</v>
          </cell>
          <cell r="F824" t="str">
            <v>B</v>
          </cell>
        </row>
        <row r="825">
          <cell r="A825" t="str">
            <v>JURINE Sandra</v>
          </cell>
          <cell r="B825" t="str">
            <v>1,rue de Mondorf</v>
          </cell>
          <cell r="C825" t="str">
            <v>L</v>
          </cell>
          <cell r="D825" t="str">
            <v>2159</v>
          </cell>
          <cell r="E825" t="str">
            <v>LUXEMBOURG</v>
          </cell>
          <cell r="F825" t="str">
            <v>B</v>
          </cell>
        </row>
        <row r="826">
          <cell r="A826" t="str">
            <v>JUTTEL Peggy</v>
          </cell>
          <cell r="B826" t="str">
            <v>16,rue de Luxembourg</v>
          </cell>
          <cell r="C826" t="str">
            <v>L</v>
          </cell>
          <cell r="D826" t="str">
            <v>5752</v>
          </cell>
          <cell r="E826" t="str">
            <v>FRISANGE</v>
          </cell>
          <cell r="F826" t="str">
            <v>B</v>
          </cell>
        </row>
        <row r="827">
          <cell r="A827" t="str">
            <v>K]HN Alice</v>
          </cell>
          <cell r="B827" t="str">
            <v>4,rue Leon Thyes</v>
          </cell>
          <cell r="C827" t="str">
            <v>L</v>
          </cell>
          <cell r="D827" t="str">
            <v>2636</v>
          </cell>
          <cell r="E827" t="str">
            <v>Luxembourg</v>
          </cell>
          <cell r="F827" t="str">
            <v>B</v>
          </cell>
        </row>
        <row r="828">
          <cell r="A828" t="str">
            <v>KACULI Agron</v>
          </cell>
          <cell r="B828" t="str">
            <v>27,rue des Jardins</v>
          </cell>
          <cell r="C828" t="str">
            <v>L</v>
          </cell>
          <cell r="D828" t="str">
            <v>4741</v>
          </cell>
          <cell r="E828" t="str">
            <v>PETANGE</v>
          </cell>
          <cell r="F828" t="str">
            <v>B</v>
          </cell>
        </row>
        <row r="829">
          <cell r="A829" t="str">
            <v>KAGAWA Itoko</v>
          </cell>
          <cell r="B829" t="str">
            <v>23,rue de Mensdorf</v>
          </cell>
          <cell r="C829" t="str">
            <v>L</v>
          </cell>
          <cell r="D829" t="str">
            <v>6911</v>
          </cell>
          <cell r="E829" t="str">
            <v>ROODT-SUR-SYRE</v>
          </cell>
          <cell r="F829" t="str">
            <v>B</v>
          </cell>
        </row>
        <row r="830">
          <cell r="A830" t="str">
            <v>KAILS ARMELLE</v>
          </cell>
          <cell r="B830" t="str">
            <v>7,RUE PIERRE ANEN</v>
          </cell>
          <cell r="C830" t="str">
            <v>L</v>
          </cell>
          <cell r="D830" t="str">
            <v>5813</v>
          </cell>
          <cell r="E830" t="str">
            <v>FENTANGE</v>
          </cell>
          <cell r="F830" t="str">
            <v>B</v>
          </cell>
        </row>
        <row r="831">
          <cell r="A831" t="str">
            <v>KAISER Brigitte</v>
          </cell>
          <cell r="B831" t="str">
            <v>4,RUE D'ORADOUR</v>
          </cell>
          <cell r="C831" t="str">
            <v>L</v>
          </cell>
          <cell r="D831" t="str">
            <v>3397</v>
          </cell>
          <cell r="E831" t="str">
            <v>ROESER</v>
          </cell>
          <cell r="F831" t="str">
            <v>B</v>
          </cell>
        </row>
        <row r="832">
          <cell r="A832" t="str">
            <v>KALMES ANNE</v>
          </cell>
          <cell r="B832" t="str">
            <v>37B,RUE EMILE METZ</v>
          </cell>
          <cell r="C832" t="str">
            <v>L</v>
          </cell>
          <cell r="D832" t="str">
            <v>2149</v>
          </cell>
          <cell r="E832" t="str">
            <v>LUXEMBOURG</v>
          </cell>
          <cell r="F832" t="str">
            <v>B</v>
          </cell>
        </row>
        <row r="833">
          <cell r="A833" t="str">
            <v>KALMUS Sylvie</v>
          </cell>
          <cell r="B833" t="str">
            <v>233,bd Charles Simonis</v>
          </cell>
          <cell r="C833" t="str">
            <v>L</v>
          </cell>
          <cell r="D833" t="str">
            <v>2539</v>
          </cell>
          <cell r="E833" t="str">
            <v>LUXEMBOURG</v>
          </cell>
          <cell r="F833" t="str">
            <v>B</v>
          </cell>
        </row>
        <row r="834">
          <cell r="A834" t="str">
            <v>KANDEL CLAUDE</v>
          </cell>
          <cell r="B834" t="str">
            <v>61,CHAUSSEE BLANCHE</v>
          </cell>
          <cell r="C834" t="str">
            <v>L</v>
          </cell>
          <cell r="D834" t="str">
            <v>8014</v>
          </cell>
          <cell r="E834" t="str">
            <v>STRASSEN</v>
          </cell>
          <cell r="F834" t="str">
            <v>B</v>
          </cell>
        </row>
        <row r="835">
          <cell r="A835" t="str">
            <v>KANNERHAUS STESEL ASBL</v>
          </cell>
          <cell r="B835" t="str">
            <v>23,RUE DE L'ECOLE</v>
          </cell>
          <cell r="C835" t="str">
            <v>L</v>
          </cell>
          <cell r="D835" t="str">
            <v>7315</v>
          </cell>
          <cell r="E835" t="str">
            <v>STEINSEL</v>
          </cell>
          <cell r="F835" t="str">
            <v>B</v>
          </cell>
        </row>
        <row r="836">
          <cell r="A836" t="str">
            <v>KARIER-SCHWARZ Tom</v>
          </cell>
          <cell r="B836" t="str">
            <v>19,rue de Steinfort</v>
          </cell>
          <cell r="C836" t="str">
            <v>L</v>
          </cell>
          <cell r="D836" t="str">
            <v>8366</v>
          </cell>
          <cell r="E836" t="str">
            <v>HAGEN</v>
          </cell>
          <cell r="F836" t="str">
            <v>B</v>
          </cell>
        </row>
        <row r="837">
          <cell r="A837" t="str">
            <v>KARIS Christa</v>
          </cell>
          <cell r="B837" t="str">
            <v>27,rue de Colmar-Berg</v>
          </cell>
          <cell r="C837" t="str">
            <v>L</v>
          </cell>
          <cell r="D837" t="str">
            <v>7525</v>
          </cell>
          <cell r="E837" t="str">
            <v>MERSCH</v>
          </cell>
          <cell r="F837" t="str">
            <v>B</v>
          </cell>
        </row>
        <row r="838">
          <cell r="A838" t="str">
            <v>KASS FRANCOISE</v>
          </cell>
          <cell r="B838" t="str">
            <v>81,RUE JEAN MERCATORIS</v>
          </cell>
          <cell r="C838" t="str">
            <v>L</v>
          </cell>
          <cell r="D838" t="str">
            <v>7237</v>
          </cell>
          <cell r="E838" t="str">
            <v>HELMSANGE</v>
          </cell>
          <cell r="F838" t="str">
            <v>B</v>
          </cell>
        </row>
        <row r="839">
          <cell r="A839" t="str">
            <v>KASS-WANTZ IRENE</v>
          </cell>
          <cell r="B839" t="str">
            <v>81,RUE JEAN MERCATORIS</v>
          </cell>
          <cell r="C839" t="str">
            <v>L</v>
          </cell>
          <cell r="D839" t="str">
            <v>7237</v>
          </cell>
          <cell r="E839" t="str">
            <v>HELMSANGE</v>
          </cell>
          <cell r="F839" t="str">
            <v>B</v>
          </cell>
        </row>
        <row r="840">
          <cell r="A840" t="str">
            <v>KAUFFMANN Germain</v>
          </cell>
          <cell r="B840" t="str">
            <v>2,rue Fr.Faber</v>
          </cell>
          <cell r="C840" t="str">
            <v>L</v>
          </cell>
          <cell r="D840" t="str">
            <v>1509</v>
          </cell>
          <cell r="E840" t="str">
            <v>LUXEMBOURG</v>
          </cell>
          <cell r="F840" t="str">
            <v>B</v>
          </cell>
        </row>
        <row r="841">
          <cell r="A841" t="str">
            <v>KAUFFMANN LYNN</v>
          </cell>
          <cell r="B841" t="str">
            <v>81,RUE PRINCE HENRI</v>
          </cell>
          <cell r="C841" t="str">
            <v>L</v>
          </cell>
          <cell r="D841" t="str">
            <v>7230</v>
          </cell>
          <cell r="E841" t="str">
            <v>HELMSANGE</v>
          </cell>
          <cell r="F841" t="str">
            <v>B</v>
          </cell>
        </row>
        <row r="842">
          <cell r="A842" t="str">
            <v>KAUFFMANN Paivi</v>
          </cell>
          <cell r="B842" t="str">
            <v>81,rue Prince Henri</v>
          </cell>
          <cell r="C842" t="str">
            <v>L</v>
          </cell>
          <cell r="D842" t="str">
            <v>7230</v>
          </cell>
          <cell r="E842" t="str">
            <v>HELMSANGE</v>
          </cell>
          <cell r="F842" t="str">
            <v>B</v>
          </cell>
        </row>
        <row r="843">
          <cell r="A843" t="str">
            <v>KAUFFMANN Roland</v>
          </cell>
          <cell r="B843" t="str">
            <v>81,rue Prince Henri</v>
          </cell>
          <cell r="C843" t="str">
            <v>L</v>
          </cell>
          <cell r="D843" t="str">
            <v>7230</v>
          </cell>
          <cell r="E843" t="str">
            <v>Helmsange</v>
          </cell>
          <cell r="F843" t="str">
            <v>B</v>
          </cell>
        </row>
        <row r="844">
          <cell r="A844" t="str">
            <v>KAYAK CLUB OLYMPIA HESPER</v>
          </cell>
          <cell r="B844" t="str">
            <v>Boathouse Gantenbeinmuehle</v>
          </cell>
          <cell r="C844" t="str">
            <v>L</v>
          </cell>
          <cell r="D844" t="str">
            <v>5801</v>
          </cell>
          <cell r="E844" t="str">
            <v>HESPERANGE</v>
          </cell>
          <cell r="F844" t="str">
            <v>B</v>
          </cell>
        </row>
        <row r="845">
          <cell r="A845" t="str">
            <v>KAYSER MARC</v>
          </cell>
          <cell r="B845" t="str">
            <v>9,RUE DES SOURCES</v>
          </cell>
          <cell r="C845" t="str">
            <v>L</v>
          </cell>
          <cell r="D845" t="str">
            <v>7334</v>
          </cell>
          <cell r="E845" t="str">
            <v>HEISDORF</v>
          </cell>
          <cell r="F845" t="str">
            <v>B</v>
          </cell>
        </row>
        <row r="846">
          <cell r="A846" t="str">
            <v>KAYSER Pierre</v>
          </cell>
          <cell r="B846" t="str">
            <v>18,Bridelsknupp</v>
          </cell>
          <cell r="C846" t="str">
            <v>L</v>
          </cell>
          <cell r="D846" t="str">
            <v>8135</v>
          </cell>
          <cell r="E846" t="str">
            <v>BRIDEL</v>
          </cell>
          <cell r="F846" t="str">
            <v>B</v>
          </cell>
        </row>
        <row r="847">
          <cell r="A847" t="str">
            <v>KBC LEASE</v>
          </cell>
          <cell r="B847" t="str">
            <v>5,zone d'Activité Bourmicht</v>
          </cell>
          <cell r="C847" t="str">
            <v>L</v>
          </cell>
          <cell r="D847" t="str">
            <v>8070</v>
          </cell>
          <cell r="E847" t="str">
            <v>Bertrange</v>
          </cell>
          <cell r="F847" t="str">
            <v>B</v>
          </cell>
        </row>
        <row r="848">
          <cell r="A848" t="str">
            <v>KEIFFER MONIQUE</v>
          </cell>
          <cell r="B848" t="str">
            <v>22,RUE DE PRETTANGE</v>
          </cell>
          <cell r="C848" t="str">
            <v>L</v>
          </cell>
          <cell r="D848" t="str">
            <v>7396</v>
          </cell>
          <cell r="E848" t="str">
            <v>HUNSDORF</v>
          </cell>
          <cell r="F848" t="str">
            <v>B</v>
          </cell>
        </row>
        <row r="849">
          <cell r="A849" t="str">
            <v>KEIP CHRISTIANE</v>
          </cell>
          <cell r="B849" t="str">
            <v>40,RUE DE L'INDUSTRIE</v>
          </cell>
          <cell r="C849" t="str">
            <v>L</v>
          </cell>
          <cell r="D849" t="str">
            <v>7231</v>
          </cell>
          <cell r="E849" t="str">
            <v>HELMSANGE</v>
          </cell>
          <cell r="F849" t="str">
            <v>B</v>
          </cell>
        </row>
        <row r="850">
          <cell r="A850" t="str">
            <v>KELLY Ursula</v>
          </cell>
          <cell r="B850" t="str">
            <v>5,rue de Kirchberg</v>
          </cell>
          <cell r="C850" t="str">
            <v>L</v>
          </cell>
          <cell r="D850" t="str">
            <v>1858</v>
          </cell>
          <cell r="E850" t="str">
            <v>LUXEMBOURG</v>
          </cell>
          <cell r="F850" t="str">
            <v>B</v>
          </cell>
        </row>
        <row r="851">
          <cell r="A851" t="str">
            <v>KEMMER MARTINE</v>
          </cell>
          <cell r="B851" t="str">
            <v>21,RUE IM GEHR</v>
          </cell>
          <cell r="C851" t="str">
            <v>L</v>
          </cell>
          <cell r="D851" t="str">
            <v>7357</v>
          </cell>
          <cell r="E851" t="str">
            <v>HELMDANGE</v>
          </cell>
          <cell r="F851" t="str">
            <v>B</v>
          </cell>
        </row>
        <row r="852">
          <cell r="A852" t="str">
            <v>KEMP Jean-Paul</v>
          </cell>
          <cell r="B852" t="str">
            <v>6,rue des Sapins</v>
          </cell>
          <cell r="C852" t="str">
            <v>L</v>
          </cell>
          <cell r="D852" t="str">
            <v>7307</v>
          </cell>
          <cell r="E852" t="str">
            <v>STEINSEL</v>
          </cell>
          <cell r="F852" t="str">
            <v>B</v>
          </cell>
        </row>
        <row r="853">
          <cell r="A853" t="str">
            <v>KERAC Petar</v>
          </cell>
          <cell r="B853" t="str">
            <v>32,rte d'Arlon</v>
          </cell>
          <cell r="C853" t="str">
            <v>L</v>
          </cell>
          <cell r="D853" t="str">
            <v>8310</v>
          </cell>
          <cell r="E853" t="str">
            <v>Capellen</v>
          </cell>
          <cell r="F853" t="str">
            <v>B</v>
          </cell>
        </row>
        <row r="854">
          <cell r="A854" t="str">
            <v>KERSCHEN STEPHAN</v>
          </cell>
          <cell r="B854" t="str">
            <v>3,RUE DE L'EGLISE</v>
          </cell>
          <cell r="C854" t="str">
            <v>L</v>
          </cell>
          <cell r="D854" t="str">
            <v>3723</v>
          </cell>
          <cell r="E854" t="str">
            <v>RUMELANGE</v>
          </cell>
          <cell r="F854" t="str">
            <v>B</v>
          </cell>
        </row>
        <row r="855">
          <cell r="A855" t="str">
            <v>KESSELER Claude</v>
          </cell>
          <cell r="B855" t="str">
            <v>16,rue des Moulins</v>
          </cell>
          <cell r="C855" t="str">
            <v>L</v>
          </cell>
          <cell r="D855" t="str">
            <v>7784</v>
          </cell>
          <cell r="E855" t="str">
            <v>BISSEN</v>
          </cell>
          <cell r="F855" t="str">
            <v>B</v>
          </cell>
        </row>
        <row r="856">
          <cell r="A856" t="str">
            <v>KETTERN Albert</v>
          </cell>
          <cell r="B856" t="str">
            <v>70,rte de Luxembourg</v>
          </cell>
          <cell r="C856" t="str">
            <v>L</v>
          </cell>
          <cell r="D856" t="str">
            <v>7240</v>
          </cell>
          <cell r="E856" t="str">
            <v>BERELDANGE</v>
          </cell>
          <cell r="F856" t="str">
            <v>B</v>
          </cell>
        </row>
        <row r="857">
          <cell r="A857" t="str">
            <v>KICKERT Carole</v>
          </cell>
          <cell r="B857" t="str">
            <v>3,rue de l'Armistice</v>
          </cell>
          <cell r="C857" t="str">
            <v>L</v>
          </cell>
          <cell r="D857" t="str">
            <v>7261</v>
          </cell>
          <cell r="E857" t="str">
            <v>HELMSANGE</v>
          </cell>
          <cell r="F857" t="str">
            <v>B</v>
          </cell>
        </row>
        <row r="858">
          <cell r="A858" t="str">
            <v>KIEFER MONIQUE</v>
          </cell>
          <cell r="B858" t="str">
            <v>59,RUE DE L'EGLISE</v>
          </cell>
          <cell r="C858" t="str">
            <v>L</v>
          </cell>
          <cell r="D858" t="str">
            <v>7224</v>
          </cell>
          <cell r="E858" t="str">
            <v>WALFERDANGE</v>
          </cell>
          <cell r="F858" t="str">
            <v>B</v>
          </cell>
        </row>
        <row r="859">
          <cell r="A859" t="str">
            <v>KIEFFER ANNE</v>
          </cell>
          <cell r="B859" t="str">
            <v>125,RUE DE MAMER</v>
          </cell>
          <cell r="C859" t="str">
            <v>L</v>
          </cell>
          <cell r="D859" t="str">
            <v>8081</v>
          </cell>
          <cell r="E859" t="str">
            <v>BERTRANGE</v>
          </cell>
          <cell r="F859" t="str">
            <v>B</v>
          </cell>
        </row>
        <row r="860">
          <cell r="A860" t="str">
            <v>KIEFFER Jeanny</v>
          </cell>
          <cell r="B860" t="str">
            <v>12,rue Batty Weber</v>
          </cell>
          <cell r="C860" t="str">
            <v>L</v>
          </cell>
          <cell r="D860" t="str">
            <v>2716</v>
          </cell>
          <cell r="E860" t="str">
            <v>LUXEMBOURG</v>
          </cell>
          <cell r="F860" t="str">
            <v>B</v>
          </cell>
        </row>
        <row r="861">
          <cell r="A861" t="str">
            <v>KIEFFER JOELLE</v>
          </cell>
          <cell r="B861" t="str">
            <v>44,RUE SCHOENFELS</v>
          </cell>
          <cell r="C861" t="str">
            <v>L</v>
          </cell>
          <cell r="D861" t="str">
            <v>8151</v>
          </cell>
          <cell r="E861" t="str">
            <v>BRIDEL</v>
          </cell>
          <cell r="F861" t="str">
            <v>B</v>
          </cell>
        </row>
        <row r="862">
          <cell r="A862" t="str">
            <v>KIEFFER Josiane</v>
          </cell>
          <cell r="B862" t="str">
            <v>82,Avenue Pasteur</v>
          </cell>
          <cell r="C862" t="str">
            <v>L</v>
          </cell>
          <cell r="D862" t="str">
            <v>2310</v>
          </cell>
          <cell r="E862" t="str">
            <v>LUXEMBOURG</v>
          </cell>
          <cell r="F862" t="str">
            <v>B</v>
          </cell>
        </row>
        <row r="863">
          <cell r="A863" t="str">
            <v>KIEFFER Luc Jean-Marie</v>
          </cell>
          <cell r="B863" t="str">
            <v>34A,rue de Dippach</v>
          </cell>
          <cell r="C863" t="str">
            <v>L</v>
          </cell>
          <cell r="D863" t="str">
            <v>8055</v>
          </cell>
          <cell r="E863" t="str">
            <v>BERTRANGE</v>
          </cell>
          <cell r="F863" t="str">
            <v>B</v>
          </cell>
        </row>
        <row r="864">
          <cell r="A864" t="str">
            <v>KIES Margot</v>
          </cell>
          <cell r="B864" t="str">
            <v>147,rue de Beggen</v>
          </cell>
          <cell r="C864" t="str">
            <v>L</v>
          </cell>
          <cell r="D864" t="str">
            <v>1221</v>
          </cell>
          <cell r="E864" t="str">
            <v>LUXEMBOURG</v>
          </cell>
          <cell r="F864" t="str">
            <v>B</v>
          </cell>
        </row>
        <row r="865">
          <cell r="A865" t="str">
            <v>KIFFER MARC Jean-Paul</v>
          </cell>
          <cell r="B865" t="str">
            <v>27,RUE PAUL ELVINGER</v>
          </cell>
          <cell r="C865" t="str">
            <v>L</v>
          </cell>
          <cell r="D865" t="str">
            <v>7246</v>
          </cell>
          <cell r="E865" t="str">
            <v>HELMSANGE</v>
          </cell>
          <cell r="F865" t="str">
            <v>B</v>
          </cell>
        </row>
        <row r="866">
          <cell r="A866" t="str">
            <v>KIM DUCK JAE</v>
          </cell>
          <cell r="B866" t="str">
            <v>138,rue des Pommiers</v>
          </cell>
          <cell r="C866" t="str">
            <v>L</v>
          </cell>
          <cell r="D866" t="str">
            <v>2343</v>
          </cell>
          <cell r="E866" t="str">
            <v>LUXEMBOURG</v>
          </cell>
          <cell r="F866" t="str">
            <v>B</v>
          </cell>
        </row>
        <row r="867">
          <cell r="A867" t="str">
            <v>KIPGEN Laurent</v>
          </cell>
          <cell r="B867" t="str">
            <v>123,rue des Pommiers</v>
          </cell>
          <cell r="C867" t="str">
            <v>L</v>
          </cell>
          <cell r="D867" t="str">
            <v>2343</v>
          </cell>
          <cell r="E867" t="str">
            <v>Luxembourg</v>
          </cell>
          <cell r="F867" t="str">
            <v>B</v>
          </cell>
        </row>
        <row r="868">
          <cell r="A868" t="str">
            <v>KIRCHEN Ernest</v>
          </cell>
          <cell r="B868" t="str">
            <v>73,rue du Gruenewald</v>
          </cell>
          <cell r="C868" t="str">
            <v>L</v>
          </cell>
          <cell r="D868" t="str">
            <v>7392</v>
          </cell>
          <cell r="E868" t="str">
            <v>ASSELSCHEUER</v>
          </cell>
          <cell r="F868" t="str">
            <v>B</v>
          </cell>
        </row>
        <row r="869">
          <cell r="A869" t="str">
            <v>KIRCHEN Marc</v>
          </cell>
          <cell r="B869" t="str">
            <v>29,rue principale</v>
          </cell>
          <cell r="C869" t="str">
            <v>L</v>
          </cell>
          <cell r="D869" t="str">
            <v>6990</v>
          </cell>
          <cell r="E869" t="str">
            <v>RAMELDANGE</v>
          </cell>
          <cell r="F869" t="str">
            <v>B</v>
          </cell>
        </row>
        <row r="870">
          <cell r="A870" t="str">
            <v>KIRCHEN Patrick</v>
          </cell>
          <cell r="B870" t="str">
            <v>70,rue Schmitz</v>
          </cell>
          <cell r="C870" t="str">
            <v>L</v>
          </cell>
          <cell r="D870" t="str">
            <v>8190</v>
          </cell>
          <cell r="E870" t="str">
            <v>KOPSTAL</v>
          </cell>
          <cell r="F870" t="str">
            <v>B</v>
          </cell>
        </row>
        <row r="871">
          <cell r="A871" t="str">
            <v>KIRCHMANN Georgette</v>
          </cell>
          <cell r="B871" t="str">
            <v>38,rue Raoul Follereau</v>
          </cell>
          <cell r="C871" t="str">
            <v>L</v>
          </cell>
          <cell r="D871" t="str">
            <v>1529</v>
          </cell>
          <cell r="E871" t="str">
            <v>LUXEMBOURG</v>
          </cell>
          <cell r="F871" t="str">
            <v>B</v>
          </cell>
        </row>
        <row r="872">
          <cell r="A872" t="str">
            <v>KIRSCH Edouard</v>
          </cell>
          <cell r="B872" t="str">
            <v>35,rue Van der Meulen</v>
          </cell>
          <cell r="C872" t="str">
            <v>L</v>
          </cell>
          <cell r="D872" t="str">
            <v>2152</v>
          </cell>
          <cell r="E872" t="str">
            <v>LUXEMBOURG</v>
          </cell>
          <cell r="F872" t="str">
            <v>B</v>
          </cell>
        </row>
        <row r="873">
          <cell r="A873" t="str">
            <v>KIRSCH Jean-Claude</v>
          </cell>
          <cell r="B873" t="str">
            <v>12,rue Joseph Frisoni</v>
          </cell>
          <cell r="C873" t="str">
            <v>L</v>
          </cell>
          <cell r="D873" t="str">
            <v>4449</v>
          </cell>
          <cell r="E873" t="str">
            <v>Soleuvre</v>
          </cell>
          <cell r="F873" t="str">
            <v>B</v>
          </cell>
        </row>
        <row r="874">
          <cell r="A874" t="str">
            <v>KIRSCH Laurent</v>
          </cell>
          <cell r="B874" t="str">
            <v>63,rue Basse</v>
          </cell>
          <cell r="C874" t="str">
            <v>L</v>
          </cell>
          <cell r="D874" t="str">
            <v>7307</v>
          </cell>
          <cell r="E874" t="str">
            <v>STEINSEL</v>
          </cell>
          <cell r="F874" t="str">
            <v>B</v>
          </cell>
        </row>
        <row r="875">
          <cell r="A875" t="str">
            <v>KIRSCH Sandy</v>
          </cell>
          <cell r="B875" t="str">
            <v>62,rue du X Octobre</v>
          </cell>
          <cell r="C875" t="str">
            <v>L</v>
          </cell>
          <cell r="D875" t="str">
            <v>7243</v>
          </cell>
          <cell r="E875" t="str">
            <v>BERELDANGE</v>
          </cell>
          <cell r="F875" t="str">
            <v>B</v>
          </cell>
        </row>
        <row r="876">
          <cell r="A876" t="str">
            <v>KLEIN Danielle</v>
          </cell>
          <cell r="B876" t="str">
            <v>13,rue Jean Chalop</v>
          </cell>
          <cell r="C876" t="str">
            <v>L</v>
          </cell>
          <cell r="D876" t="str">
            <v>1324</v>
          </cell>
          <cell r="E876" t="str">
            <v>LUXEMBOURG</v>
          </cell>
          <cell r="F876" t="str">
            <v>B</v>
          </cell>
        </row>
        <row r="877">
          <cell r="A877" t="str">
            <v>KLEIN Edmond</v>
          </cell>
          <cell r="B877" t="str">
            <v>154,rue Albert Unden</v>
          </cell>
          <cell r="C877" t="str">
            <v>L</v>
          </cell>
          <cell r="D877" t="str">
            <v>2652</v>
          </cell>
          <cell r="E877" t="str">
            <v>LUXEMBOURG</v>
          </cell>
          <cell r="F877" t="str">
            <v>B</v>
          </cell>
        </row>
        <row r="878">
          <cell r="A878" t="str">
            <v>KLEIN JACQUES</v>
          </cell>
          <cell r="B878" t="str">
            <v>8,rue Paul Elvinger</v>
          </cell>
          <cell r="C878" t="str">
            <v>L</v>
          </cell>
          <cell r="D878" t="str">
            <v>7246</v>
          </cell>
          <cell r="E878" t="str">
            <v>HELMSANGE</v>
          </cell>
          <cell r="F878" t="str">
            <v>B</v>
          </cell>
        </row>
        <row r="879">
          <cell r="A879" t="str">
            <v>KLEIN Jean Pierre</v>
          </cell>
          <cell r="B879" t="str">
            <v>4,rue Pierre Dupong</v>
          </cell>
          <cell r="C879" t="str">
            <v>L</v>
          </cell>
          <cell r="D879" t="str">
            <v>7314</v>
          </cell>
          <cell r="E879" t="str">
            <v>HEISDORF</v>
          </cell>
          <cell r="F879" t="str">
            <v>B</v>
          </cell>
        </row>
        <row r="880">
          <cell r="A880" t="str">
            <v>KLEIN Joseph</v>
          </cell>
          <cell r="B880" t="str">
            <v>7,RUE J.B.SCHWARTZ</v>
          </cell>
          <cell r="C880" t="str">
            <v>L</v>
          </cell>
          <cell r="D880" t="str">
            <v>7342</v>
          </cell>
          <cell r="E880" t="str">
            <v>HEISDORF</v>
          </cell>
          <cell r="F880" t="str">
            <v>B</v>
          </cell>
        </row>
        <row r="881">
          <cell r="A881" t="str">
            <v>KLEIN Marie-Therese</v>
          </cell>
          <cell r="B881" t="str">
            <v>5,rue Nic Wirtgen</v>
          </cell>
          <cell r="C881" t="str">
            <v>L</v>
          </cell>
          <cell r="D881" t="str">
            <v>8338</v>
          </cell>
          <cell r="E881" t="str">
            <v>OLM</v>
          </cell>
          <cell r="F881" t="str">
            <v>B</v>
          </cell>
        </row>
        <row r="882">
          <cell r="A882" t="str">
            <v>KLEIN Maryse</v>
          </cell>
          <cell r="B882" t="str">
            <v>4,RUE PIERRE DUPONG</v>
          </cell>
          <cell r="C882" t="str">
            <v>L</v>
          </cell>
          <cell r="D882" t="str">
            <v>7314</v>
          </cell>
          <cell r="E882" t="str">
            <v>HEISDORF</v>
          </cell>
          <cell r="F882" t="str">
            <v>B</v>
          </cell>
        </row>
        <row r="883">
          <cell r="A883" t="str">
            <v>KLEIN Roger</v>
          </cell>
          <cell r="B883" t="str">
            <v>2,um Schlass</v>
          </cell>
          <cell r="C883" t="str">
            <v>L</v>
          </cell>
          <cell r="D883" t="str">
            <v>6830</v>
          </cell>
          <cell r="E883" t="str">
            <v>BERBOURG</v>
          </cell>
          <cell r="F883" t="str">
            <v>B</v>
          </cell>
        </row>
        <row r="884">
          <cell r="A884" t="str">
            <v>KLEMMER Alphonse</v>
          </cell>
          <cell r="B884" t="str">
            <v>5,cité Gr. Duc Jean</v>
          </cell>
          <cell r="C884" t="str">
            <v>L</v>
          </cell>
          <cell r="D884" t="str">
            <v>7233</v>
          </cell>
          <cell r="E884" t="str">
            <v>BERELDANGE</v>
          </cell>
          <cell r="F884" t="str">
            <v>B</v>
          </cell>
        </row>
        <row r="885">
          <cell r="A885" t="str">
            <v>KLENSCH Chantal</v>
          </cell>
          <cell r="B885" t="str">
            <v>3,RUE LEON KAUFMANN</v>
          </cell>
          <cell r="C885" t="str">
            <v>L</v>
          </cell>
          <cell r="D885" t="str">
            <v>1853</v>
          </cell>
          <cell r="E885" t="str">
            <v>LUXEMBOURG</v>
          </cell>
          <cell r="F885" t="str">
            <v>B</v>
          </cell>
        </row>
        <row r="886">
          <cell r="A886" t="str">
            <v>KLENSCH Luc Roger</v>
          </cell>
          <cell r="B886" t="str">
            <v>14,rue Bour</v>
          </cell>
          <cell r="C886" t="str">
            <v>L</v>
          </cell>
          <cell r="D886" t="str">
            <v>7216</v>
          </cell>
          <cell r="E886" t="str">
            <v>BERELDANGE</v>
          </cell>
          <cell r="F886" t="str">
            <v>B</v>
          </cell>
        </row>
        <row r="887">
          <cell r="A887" t="str">
            <v>KLEPPER Georges</v>
          </cell>
          <cell r="B887" t="str">
            <v>13,RUE CAMILE KLEBER</v>
          </cell>
          <cell r="C887" t="str">
            <v>L</v>
          </cell>
          <cell r="D887" t="str">
            <v>7597</v>
          </cell>
          <cell r="E887" t="str">
            <v>RECKANGE/MERSCH</v>
          </cell>
          <cell r="F887" t="str">
            <v>B</v>
          </cell>
        </row>
        <row r="888">
          <cell r="A888" t="str">
            <v>KLER Tom</v>
          </cell>
          <cell r="B888" t="str">
            <v>143,Avenue Pasteur</v>
          </cell>
          <cell r="C888" t="str">
            <v>L</v>
          </cell>
          <cell r="D888" t="str">
            <v>2311</v>
          </cell>
          <cell r="E888" t="str">
            <v>LUXEMBOURG</v>
          </cell>
          <cell r="F888" t="str">
            <v>B</v>
          </cell>
        </row>
        <row r="889">
          <cell r="A889" t="str">
            <v>KLOECKNER Dirk</v>
          </cell>
          <cell r="B889" t="str">
            <v>2, rue des Genets</v>
          </cell>
          <cell r="C889" t="str">
            <v>L</v>
          </cell>
          <cell r="D889" t="str">
            <v>8131</v>
          </cell>
          <cell r="E889" t="str">
            <v>BRIDEL</v>
          </cell>
          <cell r="F889" t="str">
            <v>B</v>
          </cell>
        </row>
        <row r="890">
          <cell r="A890" t="str">
            <v>KLOECKNER Frank Winfried</v>
          </cell>
          <cell r="B890" t="str">
            <v>22,rue des Genets</v>
          </cell>
          <cell r="C890" t="str">
            <v>L</v>
          </cell>
          <cell r="D890" t="str">
            <v>8131</v>
          </cell>
          <cell r="E890" t="str">
            <v>Bridel</v>
          </cell>
          <cell r="F890" t="str">
            <v>B</v>
          </cell>
        </row>
        <row r="891">
          <cell r="A891" t="str">
            <v>KLOPP Alfred</v>
          </cell>
          <cell r="B891" t="str">
            <v>49,rue des Pres</v>
          </cell>
          <cell r="C891" t="str">
            <v>L</v>
          </cell>
          <cell r="D891" t="str">
            <v>8265</v>
          </cell>
          <cell r="E891" t="str">
            <v>MAMER</v>
          </cell>
          <cell r="F891" t="str">
            <v>B</v>
          </cell>
        </row>
        <row r="892">
          <cell r="A892" t="str">
            <v>KNEIP Jeanne Aline</v>
          </cell>
          <cell r="B892" t="str">
            <v>57,rue de Bridel</v>
          </cell>
          <cell r="C892" t="str">
            <v>L</v>
          </cell>
          <cell r="D892" t="str">
            <v>7217</v>
          </cell>
          <cell r="E892" t="str">
            <v>BERELDANGE</v>
          </cell>
          <cell r="F892" t="str">
            <v>B</v>
          </cell>
        </row>
        <row r="893">
          <cell r="A893" t="str">
            <v>KNEIP Martine</v>
          </cell>
          <cell r="B893" t="str">
            <v>135,rte de Diekirch</v>
          </cell>
          <cell r="C893" t="str">
            <v>L</v>
          </cell>
          <cell r="D893" t="str">
            <v>7220</v>
          </cell>
          <cell r="E893" t="str">
            <v>Helmsange</v>
          </cell>
          <cell r="F893" t="str">
            <v>B</v>
          </cell>
        </row>
        <row r="894">
          <cell r="A894" t="str">
            <v>KNEIP Patrick</v>
          </cell>
          <cell r="B894" t="str">
            <v>MAISON 12</v>
          </cell>
          <cell r="C894" t="str">
            <v>L</v>
          </cell>
          <cell r="D894" t="str">
            <v>8561</v>
          </cell>
          <cell r="E894" t="str">
            <v>SCHWEBACH</v>
          </cell>
          <cell r="F894" t="str">
            <v>B</v>
          </cell>
        </row>
        <row r="895">
          <cell r="A895" t="str">
            <v>KNEPPER Serge</v>
          </cell>
          <cell r="B895" t="str">
            <v>9,rue Gabriel de Marie</v>
          </cell>
          <cell r="C895" t="str">
            <v>L</v>
          </cell>
          <cell r="D895" t="str">
            <v>2131</v>
          </cell>
          <cell r="E895" t="str">
            <v>CENTS</v>
          </cell>
          <cell r="F895" t="str">
            <v>B</v>
          </cell>
        </row>
        <row r="896">
          <cell r="A896" t="str">
            <v>KOCH Jean</v>
          </cell>
          <cell r="B896" t="str">
            <v>20,route de Kautenbach</v>
          </cell>
          <cell r="C896" t="str">
            <v>L</v>
          </cell>
          <cell r="D896" t="str">
            <v>9534</v>
          </cell>
          <cell r="E896" t="str">
            <v>Wiltz</v>
          </cell>
          <cell r="F896" t="str">
            <v>B</v>
          </cell>
        </row>
        <row r="897">
          <cell r="A897" t="str">
            <v>KOCH Thierry</v>
          </cell>
          <cell r="B897" t="str">
            <v>30,rue Michel Rodange</v>
          </cell>
          <cell r="C897" t="str">
            <v>L</v>
          </cell>
          <cell r="D897" t="str">
            <v>5252</v>
          </cell>
          <cell r="E897" t="str">
            <v>SANDWEILER</v>
          </cell>
          <cell r="F897" t="str">
            <v>B</v>
          </cell>
        </row>
        <row r="898">
          <cell r="A898" t="str">
            <v>KOEGEL Armin</v>
          </cell>
          <cell r="B898" t="str">
            <v>33,BOUNERT</v>
          </cell>
          <cell r="C898" t="str">
            <v>L</v>
          </cell>
          <cell r="D898" t="str">
            <v>6975</v>
          </cell>
          <cell r="E898" t="str">
            <v>RAMELDANGE</v>
          </cell>
          <cell r="F898" t="str">
            <v>B</v>
          </cell>
        </row>
        <row r="899">
          <cell r="A899" t="str">
            <v>KOEPP CHARLES</v>
          </cell>
          <cell r="B899" t="str">
            <v>53,BD PRINCE FELIX</v>
          </cell>
          <cell r="C899" t="str">
            <v>L</v>
          </cell>
          <cell r="D899" t="str">
            <v>1513</v>
          </cell>
          <cell r="E899" t="str">
            <v>LUXEMBOURG</v>
          </cell>
          <cell r="F899" t="str">
            <v>B</v>
          </cell>
        </row>
        <row r="900">
          <cell r="A900" t="str">
            <v>KOHL ALEX</v>
          </cell>
          <cell r="B900" t="str">
            <v>30,RUE KENNEDY</v>
          </cell>
          <cell r="C900" t="str">
            <v>L</v>
          </cell>
          <cell r="D900" t="str">
            <v>7371</v>
          </cell>
          <cell r="E900" t="str">
            <v>HELMDANGE</v>
          </cell>
          <cell r="F900" t="str">
            <v>B</v>
          </cell>
        </row>
        <row r="901">
          <cell r="A901" t="str">
            <v>KOHL DOMINIQUE</v>
          </cell>
          <cell r="B901" t="str">
            <v>21,Avenue du X Septembre</v>
          </cell>
          <cell r="C901" t="str">
            <v>L</v>
          </cell>
          <cell r="D901" t="str">
            <v>2550</v>
          </cell>
          <cell r="E901" t="str">
            <v>LUXEMBOURG</v>
          </cell>
          <cell r="F901" t="str">
            <v>B</v>
          </cell>
        </row>
        <row r="902">
          <cell r="A902" t="str">
            <v>KOHL Nicolas</v>
          </cell>
          <cell r="B902" t="str">
            <v>41,rue de Muehlenbach</v>
          </cell>
          <cell r="C902" t="str">
            <v>L</v>
          </cell>
          <cell r="D902" t="str">
            <v>2168</v>
          </cell>
          <cell r="E902" t="str">
            <v>Luxembourg</v>
          </cell>
          <cell r="F902" t="str">
            <v>B</v>
          </cell>
        </row>
        <row r="903">
          <cell r="A903" t="str">
            <v>KOHNEN Nadja</v>
          </cell>
          <cell r="B903" t="str">
            <v>55,rue Louis XIV</v>
          </cell>
          <cell r="C903" t="str">
            <v>L</v>
          </cell>
          <cell r="D903" t="str">
            <v>1948</v>
          </cell>
          <cell r="E903" t="str">
            <v>LUXEMBOURG</v>
          </cell>
          <cell r="F903" t="str">
            <v>B</v>
          </cell>
        </row>
        <row r="904">
          <cell r="A904" t="str">
            <v>KOLBER Pierre Leon</v>
          </cell>
          <cell r="B904" t="str">
            <v>54,rue de Dommeldange</v>
          </cell>
          <cell r="C904" t="str">
            <v>L</v>
          </cell>
          <cell r="D904" t="str">
            <v>7222</v>
          </cell>
          <cell r="E904" t="str">
            <v>WALFERDANGE</v>
          </cell>
          <cell r="F904" t="str">
            <v>B</v>
          </cell>
        </row>
        <row r="905">
          <cell r="A905" t="str">
            <v>KOLBET ROGER</v>
          </cell>
          <cell r="B905" t="str">
            <v>8,RUE DE LA GARE</v>
          </cell>
          <cell r="C905" t="str">
            <v>L</v>
          </cell>
          <cell r="D905" t="str">
            <v>7228</v>
          </cell>
          <cell r="E905" t="str">
            <v>HELMSANGE</v>
          </cell>
          <cell r="F905" t="str">
            <v>B</v>
          </cell>
        </row>
        <row r="906">
          <cell r="A906" t="str">
            <v>KONEN Georges</v>
          </cell>
          <cell r="B906" t="str">
            <v>61A,rue d'Europe</v>
          </cell>
          <cell r="C906" t="str">
            <v>L</v>
          </cell>
          <cell r="D906" t="str">
            <v>4390</v>
          </cell>
          <cell r="E906" t="str">
            <v>PONTPIERRE</v>
          </cell>
          <cell r="F906" t="str">
            <v>B</v>
          </cell>
        </row>
        <row r="907">
          <cell r="A907" t="str">
            <v>KONIG Ilse Katharina</v>
          </cell>
          <cell r="B907" t="str">
            <v>24,rue Adolphe Weis</v>
          </cell>
          <cell r="C907" t="str">
            <v>L</v>
          </cell>
          <cell r="D907" t="str">
            <v>7260</v>
          </cell>
          <cell r="E907" t="str">
            <v>BERELDANGE</v>
          </cell>
          <cell r="F907" t="str">
            <v>B</v>
          </cell>
        </row>
        <row r="908">
          <cell r="A908" t="str">
            <v>KONSBRUCK Mariette</v>
          </cell>
          <cell r="B908" t="str">
            <v>37,ALLEE ST. HUBERT</v>
          </cell>
          <cell r="C908" t="str">
            <v>L</v>
          </cell>
          <cell r="D908" t="str">
            <v>8138</v>
          </cell>
          <cell r="E908" t="str">
            <v>BRIDEL</v>
          </cell>
          <cell r="F908" t="str">
            <v>B</v>
          </cell>
        </row>
        <row r="909">
          <cell r="A909" t="str">
            <v>KONTZ Stephanie</v>
          </cell>
          <cell r="B909" t="str">
            <v>3,rue Abbe Jos Keup</v>
          </cell>
          <cell r="C909" t="str">
            <v>L</v>
          </cell>
          <cell r="D909" t="str">
            <v>1860</v>
          </cell>
          <cell r="E909" t="str">
            <v>LUXEMBOURG</v>
          </cell>
          <cell r="F909" t="str">
            <v>B</v>
          </cell>
        </row>
        <row r="910">
          <cell r="A910" t="str">
            <v>KONZ Brigitte</v>
          </cell>
          <cell r="B910" t="str">
            <v>14,rue de St. Hubert</v>
          </cell>
          <cell r="C910" t="str">
            <v>L</v>
          </cell>
          <cell r="D910" t="str">
            <v>1744</v>
          </cell>
          <cell r="E910" t="str">
            <v>LUXEMBOURG</v>
          </cell>
          <cell r="F910" t="str">
            <v>B</v>
          </cell>
        </row>
        <row r="911">
          <cell r="A911" t="str">
            <v>KOPRIWA-BARTHEL Margot</v>
          </cell>
          <cell r="B911" t="str">
            <v>12,rue des Nations Unies</v>
          </cell>
          <cell r="C911" t="str">
            <v>L</v>
          </cell>
          <cell r="D911" t="str">
            <v>7270</v>
          </cell>
          <cell r="E911" t="str">
            <v>Walferdange</v>
          </cell>
          <cell r="F911" t="str">
            <v>B</v>
          </cell>
        </row>
        <row r="912">
          <cell r="A912" t="str">
            <v>KORTEKAAS Daphne</v>
          </cell>
          <cell r="B912" t="str">
            <v>3,rue Comte J.D. Ferraris</v>
          </cell>
          <cell r="C912" t="str">
            <v>L</v>
          </cell>
          <cell r="D912" t="str">
            <v>1518</v>
          </cell>
          <cell r="E912" t="str">
            <v>LUXEMBOURG</v>
          </cell>
          <cell r="F912" t="str">
            <v>B</v>
          </cell>
        </row>
        <row r="913">
          <cell r="A913" t="str">
            <v>KOX Joseph Michel</v>
          </cell>
          <cell r="B913" t="str">
            <v>21,rue Neuve</v>
          </cell>
          <cell r="C913" t="str">
            <v>L</v>
          </cell>
          <cell r="D913" t="str">
            <v>7239</v>
          </cell>
          <cell r="E913" t="str">
            <v>BERELDANGE</v>
          </cell>
          <cell r="F913" t="str">
            <v>B</v>
          </cell>
        </row>
        <row r="914">
          <cell r="A914" t="str">
            <v>KRACHER Alice Eugenie</v>
          </cell>
          <cell r="B914" t="str">
            <v>113,av. Gaston Diderich</v>
          </cell>
          <cell r="C914" t="str">
            <v>L</v>
          </cell>
          <cell r="D914" t="str">
            <v>1420</v>
          </cell>
          <cell r="E914" t="str">
            <v>LUXEMBOURG</v>
          </cell>
          <cell r="F914" t="str">
            <v>B</v>
          </cell>
        </row>
        <row r="915">
          <cell r="A915" t="str">
            <v>KRACK Jean-Pierre</v>
          </cell>
          <cell r="B915" t="str">
            <v>318,rue de Cessange</v>
          </cell>
          <cell r="C915" t="str">
            <v>L</v>
          </cell>
          <cell r="D915" t="str">
            <v>1321</v>
          </cell>
          <cell r="E915" t="str">
            <v>LUXEMBOURG</v>
          </cell>
          <cell r="F915" t="str">
            <v>B</v>
          </cell>
        </row>
        <row r="916">
          <cell r="A916" t="str">
            <v>KRAEMER Muriel</v>
          </cell>
          <cell r="B916" t="str">
            <v>6,an den Steekaulen</v>
          </cell>
          <cell r="C916" t="str">
            <v>L</v>
          </cell>
          <cell r="D916" t="str">
            <v>5243</v>
          </cell>
          <cell r="E916" t="str">
            <v>SANDWEILER</v>
          </cell>
          <cell r="F916" t="str">
            <v>B</v>
          </cell>
        </row>
        <row r="917">
          <cell r="A917" t="str">
            <v>KRAGHT MOGENS</v>
          </cell>
          <cell r="B917" t="str">
            <v>10,rue de Rham</v>
          </cell>
          <cell r="C917" t="str">
            <v>L</v>
          </cell>
          <cell r="D917" t="str">
            <v>6991</v>
          </cell>
          <cell r="E917" t="str">
            <v>Rameldange</v>
          </cell>
          <cell r="F917" t="str">
            <v>B</v>
          </cell>
        </row>
        <row r="918">
          <cell r="A918" t="str">
            <v>KRAUSCH Christiane</v>
          </cell>
          <cell r="B918" t="str">
            <v>42A,rue du Soleil</v>
          </cell>
          <cell r="C918" t="str">
            <v>L</v>
          </cell>
          <cell r="D918" t="str">
            <v>7250</v>
          </cell>
          <cell r="E918" t="str">
            <v>HELMSANGE</v>
          </cell>
          <cell r="F918" t="str">
            <v>B</v>
          </cell>
        </row>
        <row r="919">
          <cell r="A919" t="str">
            <v>KRECKE Carole</v>
          </cell>
          <cell r="B919" t="str">
            <v>14,rue Michel Lentz</v>
          </cell>
          <cell r="C919" t="str">
            <v>L</v>
          </cell>
          <cell r="D919" t="str">
            <v>6944</v>
          </cell>
          <cell r="E919" t="str">
            <v>NIEDERANVEN</v>
          </cell>
          <cell r="F919" t="str">
            <v>B</v>
          </cell>
        </row>
        <row r="920">
          <cell r="A920" t="str">
            <v>KREILGAARD DAN</v>
          </cell>
          <cell r="B920" t="str">
            <v>47, RUE DE LA FORET</v>
          </cell>
          <cell r="C920" t="str">
            <v>L</v>
          </cell>
          <cell r="D920" t="str">
            <v>7227</v>
          </cell>
          <cell r="E920" t="str">
            <v>BERELDANGE</v>
          </cell>
          <cell r="F920" t="str">
            <v>B</v>
          </cell>
        </row>
        <row r="921">
          <cell r="A921" t="str">
            <v>KREMER Frank</v>
          </cell>
          <cell r="B921" t="str">
            <v>57,rue du chemin de fer</v>
          </cell>
          <cell r="C921" t="str">
            <v>L</v>
          </cell>
          <cell r="D921" t="str">
            <v>7226</v>
          </cell>
          <cell r="E921" t="str">
            <v>Helmsange</v>
          </cell>
          <cell r="F921" t="str">
            <v>B</v>
          </cell>
        </row>
        <row r="922">
          <cell r="A922" t="str">
            <v>KREMER Leon</v>
          </cell>
          <cell r="B922" t="str">
            <v>23,am Becheler</v>
          </cell>
          <cell r="C922" t="str">
            <v>L</v>
          </cell>
          <cell r="D922" t="str">
            <v>7213</v>
          </cell>
          <cell r="E922" t="str">
            <v>Bereldange</v>
          </cell>
          <cell r="F922" t="str">
            <v>B</v>
          </cell>
        </row>
        <row r="923">
          <cell r="A923" t="str">
            <v>KREMER MARC</v>
          </cell>
          <cell r="B923" t="str">
            <v>23,AM BECHELER</v>
          </cell>
          <cell r="C923" t="str">
            <v>L</v>
          </cell>
          <cell r="D923" t="str">
            <v>7213</v>
          </cell>
          <cell r="E923" t="str">
            <v>BERELDANGE</v>
          </cell>
          <cell r="F923" t="str">
            <v>B</v>
          </cell>
        </row>
        <row r="924">
          <cell r="A924" t="str">
            <v>KREMER NORBERT</v>
          </cell>
          <cell r="B924" t="str">
            <v>166,RUE DE BEGGEN</v>
          </cell>
          <cell r="C924" t="str">
            <v>L</v>
          </cell>
          <cell r="D924" t="str">
            <v>1220</v>
          </cell>
          <cell r="E924" t="str">
            <v>LUXEMBOURG</v>
          </cell>
          <cell r="F924" t="str">
            <v>B</v>
          </cell>
        </row>
        <row r="925">
          <cell r="A925" t="str">
            <v>KREMER Patrick</v>
          </cell>
          <cell r="B925" t="str">
            <v>74,route de Petange</v>
          </cell>
          <cell r="C925" t="str">
            <v>L</v>
          </cell>
          <cell r="D925" t="str">
            <v>4645</v>
          </cell>
          <cell r="E925" t="str">
            <v>NIEDERCORN</v>
          </cell>
          <cell r="F925" t="str">
            <v>B</v>
          </cell>
        </row>
        <row r="926">
          <cell r="A926" t="str">
            <v>KREMER ROBERT JEAN MARIE</v>
          </cell>
          <cell r="B926" t="str">
            <v>11,RUE DE LA WARK</v>
          </cell>
          <cell r="C926" t="str">
            <v>L</v>
          </cell>
          <cell r="D926" t="str">
            <v>9175</v>
          </cell>
          <cell r="E926" t="str">
            <v>NIEDERFEULEN</v>
          </cell>
          <cell r="F926" t="str">
            <v>B</v>
          </cell>
        </row>
        <row r="927">
          <cell r="A927" t="str">
            <v>KREMER-WILLEMS Eleonore</v>
          </cell>
          <cell r="B927" t="str">
            <v>29,rue Josy Welter</v>
          </cell>
          <cell r="C927" t="str">
            <v>L</v>
          </cell>
          <cell r="D927" t="str">
            <v>7256</v>
          </cell>
          <cell r="E927" t="str">
            <v>Walferdange</v>
          </cell>
          <cell r="F927" t="str">
            <v>B</v>
          </cell>
        </row>
        <row r="928">
          <cell r="A928" t="str">
            <v>KREMMER Viviane</v>
          </cell>
          <cell r="B928" t="str">
            <v>5,Klenge Park</v>
          </cell>
          <cell r="C928" t="str">
            <v>L</v>
          </cell>
          <cell r="D928" t="str">
            <v>8140</v>
          </cell>
          <cell r="E928" t="str">
            <v>BRIDEL</v>
          </cell>
          <cell r="F928" t="str">
            <v>B</v>
          </cell>
        </row>
        <row r="929">
          <cell r="A929" t="str">
            <v>KRIBS Marcelle Madeleine</v>
          </cell>
          <cell r="B929" t="str">
            <v>63,rue du travail</v>
          </cell>
          <cell r="C929" t="str">
            <v>L</v>
          </cell>
          <cell r="D929" t="str">
            <v>2625</v>
          </cell>
          <cell r="E929" t="str">
            <v>LUXEMBOURG</v>
          </cell>
          <cell r="F929" t="str">
            <v>B</v>
          </cell>
        </row>
        <row r="930">
          <cell r="A930" t="str">
            <v>KRIER Alain</v>
          </cell>
          <cell r="B930" t="str">
            <v>14,Montée d'Ernzen</v>
          </cell>
          <cell r="C930" t="str">
            <v>L</v>
          </cell>
          <cell r="D930" t="str">
            <v>7636</v>
          </cell>
          <cell r="E930" t="str">
            <v>Ernzen</v>
          </cell>
          <cell r="F930" t="str">
            <v>B</v>
          </cell>
        </row>
        <row r="931">
          <cell r="A931" t="str">
            <v>KRIER Charles Jean</v>
          </cell>
          <cell r="B931" t="str">
            <v>15,rue d'Ehlerange</v>
          </cell>
          <cell r="C931" t="str">
            <v>L</v>
          </cell>
          <cell r="D931" t="str">
            <v>3918</v>
          </cell>
          <cell r="E931" t="str">
            <v>MONDERCANGE</v>
          </cell>
          <cell r="F931" t="str">
            <v>B</v>
          </cell>
        </row>
        <row r="932">
          <cell r="A932" t="str">
            <v>KRIER JEAN</v>
          </cell>
          <cell r="B932" t="str">
            <v>3,RUE BELLE-VUE</v>
          </cell>
          <cell r="C932" t="str">
            <v>L</v>
          </cell>
          <cell r="D932" t="str">
            <v>1227</v>
          </cell>
          <cell r="E932" t="str">
            <v>LUXEMBOURG</v>
          </cell>
          <cell r="F932" t="str">
            <v>B</v>
          </cell>
        </row>
        <row r="933">
          <cell r="A933" t="str">
            <v>KRIER LIETTE</v>
          </cell>
          <cell r="B933" t="str">
            <v>2A,um Widdem</v>
          </cell>
          <cell r="C933" t="str">
            <v>L</v>
          </cell>
          <cell r="D933" t="str">
            <v>5685</v>
          </cell>
          <cell r="E933" t="str">
            <v>DALHEIM</v>
          </cell>
          <cell r="F933" t="str">
            <v>B</v>
          </cell>
        </row>
        <row r="934">
          <cell r="A934" t="str">
            <v>KRIPPELER Henriette</v>
          </cell>
          <cell r="B934" t="str">
            <v>72,rue de Luxembourg</v>
          </cell>
          <cell r="C934" t="str">
            <v>L</v>
          </cell>
          <cell r="D934" t="str">
            <v>8140</v>
          </cell>
          <cell r="E934" t="str">
            <v>BRIDEL</v>
          </cell>
          <cell r="F934" t="str">
            <v>B</v>
          </cell>
        </row>
        <row r="935">
          <cell r="A935" t="str">
            <v>KUGENER DANIELE</v>
          </cell>
          <cell r="B935" t="str">
            <v>71,RUE DE BEGGEN</v>
          </cell>
          <cell r="C935" t="str">
            <v>L</v>
          </cell>
          <cell r="D935" t="str">
            <v>1221</v>
          </cell>
          <cell r="E935" t="str">
            <v>LUXEMBOURG</v>
          </cell>
          <cell r="F935" t="str">
            <v>B</v>
          </cell>
        </row>
        <row r="936">
          <cell r="A936" t="str">
            <v>KUMAPLEY Manuel</v>
          </cell>
          <cell r="B936" t="str">
            <v>10,rue Jean Origer</v>
          </cell>
          <cell r="C936" t="str">
            <v>L</v>
          </cell>
          <cell r="D936" t="str">
            <v>4271</v>
          </cell>
          <cell r="E936" t="str">
            <v>ESCH-SUR-ALZETTE</v>
          </cell>
          <cell r="F936" t="str">
            <v>B</v>
          </cell>
        </row>
        <row r="937">
          <cell r="A937" t="str">
            <v>KUNTSCH Leonie</v>
          </cell>
          <cell r="B937" t="str">
            <v>26,route de Luxembourg</v>
          </cell>
          <cell r="C937" t="str">
            <v>L</v>
          </cell>
          <cell r="D937" t="str">
            <v>7240</v>
          </cell>
          <cell r="E937" t="str">
            <v>BERELDANGE</v>
          </cell>
          <cell r="F937" t="str">
            <v>B</v>
          </cell>
        </row>
        <row r="938">
          <cell r="A938" t="str">
            <v>KURT Constructions S.A.</v>
          </cell>
          <cell r="B938" t="str">
            <v>106,rue de Luxembourg</v>
          </cell>
          <cell r="C938" t="str">
            <v>L</v>
          </cell>
          <cell r="D938" t="str">
            <v>8140</v>
          </cell>
          <cell r="E938" t="str">
            <v>BRIDEL</v>
          </cell>
          <cell r="F938" t="str">
            <v>B</v>
          </cell>
        </row>
        <row r="939">
          <cell r="A939" t="str">
            <v>KUSKE Joachim</v>
          </cell>
          <cell r="B939" t="str">
            <v>73,Avenue du Bois</v>
          </cell>
          <cell r="C939" t="str">
            <v>L</v>
          </cell>
          <cell r="D939" t="str">
            <v>1250</v>
          </cell>
          <cell r="E939" t="str">
            <v>LUXEMBOURG</v>
          </cell>
          <cell r="F939" t="str">
            <v>B</v>
          </cell>
        </row>
        <row r="940">
          <cell r="A940" t="str">
            <v>KUSKE Sabine</v>
          </cell>
          <cell r="B940" t="str">
            <v>73,av. du bois</v>
          </cell>
          <cell r="C940" t="str">
            <v>L</v>
          </cell>
          <cell r="D940" t="str">
            <v>1250</v>
          </cell>
          <cell r="E940" t="str">
            <v>LUXEMBOURG</v>
          </cell>
          <cell r="F940" t="str">
            <v>B</v>
          </cell>
        </row>
        <row r="941">
          <cell r="A941" t="str">
            <v>LABASSE Vivianne</v>
          </cell>
          <cell r="B941" t="str">
            <v>168,Val St. Croix</v>
          </cell>
          <cell r="C941" t="str">
            <v>L</v>
          </cell>
          <cell r="D941" t="str">
            <v>2310</v>
          </cell>
          <cell r="E941" t="str">
            <v>LUXEMBOURG</v>
          </cell>
          <cell r="F941" t="str">
            <v>B</v>
          </cell>
        </row>
        <row r="942">
          <cell r="A942" t="str">
            <v>LABIS Veronique</v>
          </cell>
          <cell r="B942" t="str">
            <v>8,rue des Sapins</v>
          </cell>
          <cell r="C942" t="str">
            <v>L</v>
          </cell>
          <cell r="D942" t="str">
            <v>7307</v>
          </cell>
          <cell r="E942" t="str">
            <v>STEINSEL</v>
          </cell>
          <cell r="F942" t="str">
            <v>B</v>
          </cell>
        </row>
        <row r="943">
          <cell r="A943" t="str">
            <v>LABORATOIRE KETTERTHILL</v>
          </cell>
          <cell r="B943" t="str">
            <v>37,rue Romain Fandel</v>
          </cell>
          <cell r="C943" t="str">
            <v>L</v>
          </cell>
          <cell r="D943" t="str">
            <v>4149</v>
          </cell>
          <cell r="E943" t="str">
            <v>ESCH-SUR-ALZETTE</v>
          </cell>
          <cell r="F943" t="str">
            <v>B</v>
          </cell>
        </row>
        <row r="944">
          <cell r="A944" t="str">
            <v>LACOUR Madelaine Anne</v>
          </cell>
          <cell r="B944" t="str">
            <v>83,rue de Luxembourg</v>
          </cell>
          <cell r="C944" t="str">
            <v>L</v>
          </cell>
          <cell r="D944" t="str">
            <v>4221</v>
          </cell>
          <cell r="E944" t="str">
            <v>ESCH-SUR-ALZETTE</v>
          </cell>
          <cell r="F944" t="str">
            <v>B</v>
          </cell>
        </row>
        <row r="945">
          <cell r="A945" t="str">
            <v>LADID Abdellatif</v>
          </cell>
          <cell r="B945" t="str">
            <v>31,DOM. Brameschhof</v>
          </cell>
          <cell r="C945" t="str">
            <v>L</v>
          </cell>
          <cell r="D945" t="str">
            <v>8290</v>
          </cell>
          <cell r="E945" t="str">
            <v>KEHLEN</v>
          </cell>
          <cell r="F945" t="str">
            <v>B</v>
          </cell>
        </row>
        <row r="946">
          <cell r="A946" t="str">
            <v>LAESCH Chantal</v>
          </cell>
          <cell r="B946" t="str">
            <v>39,rue de Keispelt</v>
          </cell>
          <cell r="C946" t="str">
            <v>L</v>
          </cell>
          <cell r="D946" t="str">
            <v>8291</v>
          </cell>
          <cell r="E946" t="str">
            <v>MEISPELT</v>
          </cell>
          <cell r="F946" t="str">
            <v>B</v>
          </cell>
        </row>
        <row r="947">
          <cell r="A947" t="str">
            <v>LAHIRE-KINTZELE Sylvie</v>
          </cell>
          <cell r="B947" t="str">
            <v>47,rue de Luxembourg</v>
          </cell>
          <cell r="C947" t="str">
            <v>L</v>
          </cell>
          <cell r="D947" t="str">
            <v>7330</v>
          </cell>
          <cell r="E947" t="str">
            <v>HEISDORF</v>
          </cell>
          <cell r="F947" t="str">
            <v>B</v>
          </cell>
        </row>
        <row r="948">
          <cell r="A948" t="str">
            <v>LAHR John</v>
          </cell>
          <cell r="B948" t="str">
            <v>3,Am Letschert</v>
          </cell>
          <cell r="C948" t="str">
            <v>L</v>
          </cell>
          <cell r="D948" t="str">
            <v>8711</v>
          </cell>
          <cell r="E948" t="str">
            <v>BOEVANGE-SUR-ATTERT</v>
          </cell>
          <cell r="F948" t="str">
            <v>B</v>
          </cell>
        </row>
        <row r="949">
          <cell r="A949" t="str">
            <v>LALLEMANG JEAN PIERRE</v>
          </cell>
          <cell r="B949" t="str">
            <v>5,CITE J.F. KENNEDY</v>
          </cell>
          <cell r="C949" t="str">
            <v>L</v>
          </cell>
          <cell r="D949" t="str">
            <v>7234</v>
          </cell>
          <cell r="E949" t="str">
            <v>HELMSANGE</v>
          </cell>
          <cell r="F949" t="str">
            <v>B</v>
          </cell>
        </row>
        <row r="950">
          <cell r="A950" t="str">
            <v>LAMBERT LEON</v>
          </cell>
          <cell r="B950" t="str">
            <v>16,RUE NICOLAS MAMERANUS</v>
          </cell>
          <cell r="C950" t="str">
            <v>L</v>
          </cell>
          <cell r="D950" t="str">
            <v>2117</v>
          </cell>
          <cell r="E950" t="str">
            <v>LUXEMBOURG</v>
          </cell>
          <cell r="F950" t="str">
            <v>B</v>
          </cell>
        </row>
        <row r="951">
          <cell r="A951" t="str">
            <v>LAMBERTY Hubert</v>
          </cell>
          <cell r="B951" t="str">
            <v>82,rue du X Octobre</v>
          </cell>
          <cell r="C951" t="str">
            <v>L</v>
          </cell>
          <cell r="D951" t="str">
            <v>7243</v>
          </cell>
          <cell r="E951" t="str">
            <v>BERELDANGE</v>
          </cell>
          <cell r="F951" t="str">
            <v>B</v>
          </cell>
        </row>
        <row r="952">
          <cell r="A952" t="str">
            <v>LAMBS Michel</v>
          </cell>
          <cell r="B952" t="str">
            <v>10,rue J.P. Koenig</v>
          </cell>
          <cell r="C952" t="str">
            <v>L</v>
          </cell>
          <cell r="D952" t="str">
            <v>1865</v>
          </cell>
          <cell r="E952" t="str">
            <v>LUXEMBOURG</v>
          </cell>
          <cell r="F952" t="str">
            <v>B</v>
          </cell>
        </row>
        <row r="953">
          <cell r="A953" t="str">
            <v>LAMESCH André Joseph</v>
          </cell>
          <cell r="B953" t="str">
            <v>18,cité Princesse Amélie</v>
          </cell>
          <cell r="C953" t="str">
            <v>L</v>
          </cell>
          <cell r="D953" t="str">
            <v>7262</v>
          </cell>
          <cell r="E953" t="str">
            <v>HELMESANGE</v>
          </cell>
          <cell r="F953" t="str">
            <v>B</v>
          </cell>
        </row>
        <row r="954">
          <cell r="A954" t="str">
            <v>LAMESCH CHRISTIAN</v>
          </cell>
          <cell r="B954" t="str">
            <v>5,RUE BATTY WEBER</v>
          </cell>
          <cell r="C954" t="str">
            <v>L</v>
          </cell>
          <cell r="D954" t="str">
            <v>7259</v>
          </cell>
          <cell r="E954" t="str">
            <v>BERELDANGE</v>
          </cell>
          <cell r="F954" t="str">
            <v>B</v>
          </cell>
        </row>
        <row r="955">
          <cell r="A955" t="str">
            <v>LAMESCH Claude</v>
          </cell>
          <cell r="B955" t="str">
            <v>14,rue des Templiers</v>
          </cell>
          <cell r="C955" t="str">
            <v>L</v>
          </cell>
          <cell r="D955" t="str">
            <v>7343</v>
          </cell>
          <cell r="E955" t="str">
            <v>STEINSEL</v>
          </cell>
          <cell r="F955" t="str">
            <v>B</v>
          </cell>
        </row>
        <row r="956">
          <cell r="A956" t="str">
            <v>LAMESCH EUGENE</v>
          </cell>
          <cell r="B956" t="str">
            <v>14,ELTERSTACHEN</v>
          </cell>
          <cell r="C956" t="str">
            <v>L</v>
          </cell>
          <cell r="D956" t="str">
            <v>7260</v>
          </cell>
          <cell r="E956" t="str">
            <v>BERELDANGE</v>
          </cell>
          <cell r="F956" t="str">
            <v>B</v>
          </cell>
        </row>
        <row r="957">
          <cell r="A957" t="str">
            <v>LAMESCH Francois</v>
          </cell>
          <cell r="B957" t="str">
            <v>21,mte Willy Goergen</v>
          </cell>
          <cell r="C957" t="str">
            <v>L</v>
          </cell>
          <cell r="D957" t="str">
            <v>7322</v>
          </cell>
          <cell r="E957" t="str">
            <v>STEINSEL</v>
          </cell>
          <cell r="F957" t="str">
            <v>B</v>
          </cell>
        </row>
        <row r="958">
          <cell r="A958" t="str">
            <v>LAMESCH MARIANNE</v>
          </cell>
          <cell r="B958" t="str">
            <v>5,RUE BATTY WEBER</v>
          </cell>
          <cell r="C958" t="str">
            <v>L</v>
          </cell>
          <cell r="D958" t="str">
            <v>7259</v>
          </cell>
          <cell r="E958" t="str">
            <v>BERELDANGE</v>
          </cell>
          <cell r="F958" t="str">
            <v>B</v>
          </cell>
        </row>
        <row r="959">
          <cell r="A959" t="str">
            <v>LAMMAR Jean</v>
          </cell>
          <cell r="B959" t="str">
            <v>48,rue des Prunelles</v>
          </cell>
          <cell r="C959" t="str">
            <v>L</v>
          </cell>
          <cell r="D959" t="str">
            <v>2353</v>
          </cell>
          <cell r="E959" t="str">
            <v>LUXEMBOURG</v>
          </cell>
          <cell r="F959" t="str">
            <v>B</v>
          </cell>
        </row>
        <row r="960">
          <cell r="A960" t="str">
            <v>LANDERS PIERRE</v>
          </cell>
          <cell r="B960" t="str">
            <v>8,CITE RIEDGEN</v>
          </cell>
          <cell r="C960" t="str">
            <v>L</v>
          </cell>
          <cell r="D960" t="str">
            <v>8071</v>
          </cell>
          <cell r="E960" t="str">
            <v>BERTRANGE</v>
          </cell>
          <cell r="F960" t="str">
            <v>B</v>
          </cell>
        </row>
        <row r="961">
          <cell r="A961" t="str">
            <v>LANG Caroline</v>
          </cell>
          <cell r="B961" t="str">
            <v>31,rue de Steinsel</v>
          </cell>
          <cell r="C961" t="str">
            <v>L</v>
          </cell>
          <cell r="D961" t="str">
            <v>8141</v>
          </cell>
          <cell r="E961" t="str">
            <v>KOPSTAL</v>
          </cell>
          <cell r="F961" t="str">
            <v>B</v>
          </cell>
        </row>
        <row r="962">
          <cell r="A962" t="str">
            <v>LANG Tessy</v>
          </cell>
          <cell r="B962" t="str">
            <v>39,rue de Kehlen</v>
          </cell>
          <cell r="C962" t="str">
            <v>L</v>
          </cell>
          <cell r="D962" t="str">
            <v>8295</v>
          </cell>
          <cell r="E962" t="str">
            <v>Keispelt</v>
          </cell>
          <cell r="F962" t="str">
            <v>B</v>
          </cell>
        </row>
        <row r="963">
          <cell r="A963" t="str">
            <v>LANNERS GEORGES</v>
          </cell>
          <cell r="B963" t="str">
            <v>2,rue de la Gare</v>
          </cell>
          <cell r="C963" t="str">
            <v>L</v>
          </cell>
          <cell r="D963" t="str">
            <v>3322</v>
          </cell>
          <cell r="E963" t="str">
            <v>BIVANGE</v>
          </cell>
          <cell r="F963" t="str">
            <v>B</v>
          </cell>
        </row>
        <row r="964">
          <cell r="A964" t="str">
            <v>LARANGO DA SILVA MARIA</v>
          </cell>
          <cell r="B964" t="str">
            <v>106,CITE ROGER SCHMITZ</v>
          </cell>
          <cell r="C964" t="str">
            <v>L</v>
          </cell>
          <cell r="D964" t="str">
            <v>7381</v>
          </cell>
          <cell r="E964" t="str">
            <v>BOFFERDANGE</v>
          </cell>
          <cell r="F964" t="str">
            <v>B</v>
          </cell>
        </row>
        <row r="965">
          <cell r="A965" t="str">
            <v>LARSEN FLEMMING</v>
          </cell>
          <cell r="B965" t="str">
            <v>11,IN DER ACHT</v>
          </cell>
          <cell r="C965" t="str">
            <v>L</v>
          </cell>
          <cell r="D965" t="str">
            <v>7302</v>
          </cell>
          <cell r="E965" t="str">
            <v>STEINSEL</v>
          </cell>
          <cell r="F965" t="str">
            <v>B</v>
          </cell>
        </row>
        <row r="966">
          <cell r="A966" t="str">
            <v>LARUCCIA Alexandre</v>
          </cell>
          <cell r="B966" t="str">
            <v>84,rue de Bridel</v>
          </cell>
          <cell r="C966" t="str">
            <v>L</v>
          </cell>
          <cell r="D966" t="str">
            <v>7217</v>
          </cell>
          <cell r="E966" t="str">
            <v>BERELDANGE</v>
          </cell>
          <cell r="F966" t="str">
            <v>B</v>
          </cell>
        </row>
        <row r="967">
          <cell r="A967" t="str">
            <v>LARUSDOTTIR Ragna</v>
          </cell>
          <cell r="B967" t="str">
            <v>19a,rue Principal</v>
          </cell>
          <cell r="C967" t="str">
            <v>L</v>
          </cell>
          <cell r="D967" t="str">
            <v>5240</v>
          </cell>
          <cell r="E967" t="str">
            <v>SANDWEILER</v>
          </cell>
          <cell r="F967" t="str">
            <v>B</v>
          </cell>
        </row>
        <row r="968">
          <cell r="A968" t="str">
            <v>LASCHETTE Sven</v>
          </cell>
          <cell r="B968" t="str">
            <v>63,rue de l'électricité</v>
          </cell>
          <cell r="C968" t="str">
            <v>L</v>
          </cell>
          <cell r="D968" t="str">
            <v>4444</v>
          </cell>
          <cell r="E968" t="str">
            <v>Belvaux</v>
          </cell>
          <cell r="F968" t="str">
            <v>B</v>
          </cell>
        </row>
        <row r="969">
          <cell r="A969" t="str">
            <v>LATERZA Angela</v>
          </cell>
          <cell r="B969" t="str">
            <v>138b,Grand-Rue</v>
          </cell>
          <cell r="C969" t="str">
            <v>L</v>
          </cell>
          <cell r="D969" t="str">
            <v>3313</v>
          </cell>
          <cell r="E969" t="str">
            <v>BERGEM</v>
          </cell>
          <cell r="F969" t="str">
            <v>B</v>
          </cell>
        </row>
        <row r="970">
          <cell r="A970" t="str">
            <v>LAUFF MARET NICOLE</v>
          </cell>
          <cell r="B970" t="str">
            <v>218,RUE DE LUXEMBOURG</v>
          </cell>
          <cell r="C970" t="str">
            <v>L</v>
          </cell>
          <cell r="D970" t="str">
            <v>8077</v>
          </cell>
          <cell r="E970" t="str">
            <v>BERTRANGE</v>
          </cell>
          <cell r="F970" t="str">
            <v>B</v>
          </cell>
        </row>
        <row r="971">
          <cell r="A971" t="str">
            <v>LAUMOND MARGUERITE</v>
          </cell>
          <cell r="B971" t="str">
            <v>11A,RUE JEAN DE BECK</v>
          </cell>
          <cell r="C971" t="str">
            <v>L</v>
          </cell>
          <cell r="D971" t="str">
            <v>7308</v>
          </cell>
          <cell r="E971" t="str">
            <v>HEISDORF</v>
          </cell>
          <cell r="F971" t="str">
            <v>B</v>
          </cell>
        </row>
        <row r="972">
          <cell r="A972" t="str">
            <v>LAURENT OLIVIER</v>
          </cell>
          <cell r="B972" t="str">
            <v>6,HOBIERG</v>
          </cell>
          <cell r="C972" t="str">
            <v>L</v>
          </cell>
          <cell r="D972" t="str">
            <v>8706</v>
          </cell>
          <cell r="E972" t="str">
            <v>USELDANGE</v>
          </cell>
          <cell r="F972" t="str">
            <v>B</v>
          </cell>
        </row>
        <row r="973">
          <cell r="A973" t="str">
            <v>LAUWERS Eve</v>
          </cell>
          <cell r="B973" t="str">
            <v>17,rue Michel Rodange</v>
          </cell>
          <cell r="C973" t="str">
            <v>L</v>
          </cell>
          <cell r="D973" t="str">
            <v>2430</v>
          </cell>
          <cell r="E973" t="str">
            <v>LUXEMBOURG</v>
          </cell>
          <cell r="F973" t="str">
            <v>B</v>
          </cell>
        </row>
        <row r="974">
          <cell r="A974" t="str">
            <v>LAUX FERDINAND</v>
          </cell>
          <cell r="B974" t="str">
            <v>10,RUE DES PINS</v>
          </cell>
          <cell r="C974" t="str">
            <v>L</v>
          </cell>
          <cell r="D974" t="str">
            <v>8145</v>
          </cell>
          <cell r="E974" t="str">
            <v>BRIDEL</v>
          </cell>
          <cell r="F974" t="str">
            <v>B</v>
          </cell>
        </row>
        <row r="975">
          <cell r="A975" t="str">
            <v>LAZARD JEAN-PAUL</v>
          </cell>
          <cell r="B975" t="str">
            <v>3,RUE JEAN-PIERRE</v>
          </cell>
          <cell r="C975" t="str">
            <v>L</v>
          </cell>
          <cell r="D975" t="str">
            <v>2514</v>
          </cell>
          <cell r="E975" t="str">
            <v>LUXEMBOURG</v>
          </cell>
          <cell r="F975" t="str">
            <v>B</v>
          </cell>
        </row>
        <row r="976">
          <cell r="A976" t="str">
            <v>LE CORRE Guy</v>
          </cell>
          <cell r="B976" t="str">
            <v>46A,rue de l'Eglise</v>
          </cell>
          <cell r="C976" t="str">
            <v>L</v>
          </cell>
          <cell r="D976" t="str">
            <v>7224</v>
          </cell>
          <cell r="E976" t="str">
            <v>WALFERDANGE</v>
          </cell>
          <cell r="F976" t="str">
            <v>B</v>
          </cell>
        </row>
        <row r="977">
          <cell r="A977" t="str">
            <v>LEADER James Antony</v>
          </cell>
          <cell r="B977" t="str">
            <v>29,rue de la foret verte</v>
          </cell>
          <cell r="C977" t="str">
            <v>L</v>
          </cell>
          <cell r="D977" t="str">
            <v>7340</v>
          </cell>
          <cell r="E977" t="str">
            <v>Heisdorf</v>
          </cell>
          <cell r="F977" t="str">
            <v>B</v>
          </cell>
        </row>
        <row r="978">
          <cell r="A978" t="str">
            <v>LEASE PLAN LUXEMBOURG</v>
          </cell>
          <cell r="B978" t="str">
            <v>Z.A. am Bann,24</v>
          </cell>
          <cell r="C978" t="str">
            <v>L</v>
          </cell>
          <cell r="D978" t="str">
            <v>3372</v>
          </cell>
          <cell r="E978" t="str">
            <v>LEUDELANGE</v>
          </cell>
          <cell r="F978" t="str">
            <v>B</v>
          </cell>
        </row>
        <row r="979">
          <cell r="A979" t="str">
            <v>LEBOULANGER JACQUES</v>
          </cell>
          <cell r="B979" t="str">
            <v>5,RUE TONI ERPELDING</v>
          </cell>
          <cell r="C979" t="str">
            <v>L</v>
          </cell>
          <cell r="D979" t="str">
            <v>7349</v>
          </cell>
          <cell r="E979" t="str">
            <v>HEISDORF</v>
          </cell>
          <cell r="F979" t="str">
            <v>B</v>
          </cell>
        </row>
        <row r="980">
          <cell r="A980" t="str">
            <v>LECHES Sandra</v>
          </cell>
          <cell r="B980" t="str">
            <v>30,rue de Strassen</v>
          </cell>
          <cell r="C980" t="str">
            <v>L</v>
          </cell>
          <cell r="D980" t="str">
            <v>8156</v>
          </cell>
          <cell r="E980" t="str">
            <v>BRIDEL</v>
          </cell>
          <cell r="F980" t="str">
            <v>B</v>
          </cell>
        </row>
        <row r="981">
          <cell r="A981" t="str">
            <v>LEGER ELIANE</v>
          </cell>
          <cell r="B981" t="str">
            <v>13,RUE DES ANEMONES</v>
          </cell>
          <cell r="C981" t="str">
            <v>L</v>
          </cell>
          <cell r="D981" t="str">
            <v>1129</v>
          </cell>
          <cell r="E981" t="str">
            <v>LUXEMBOURG</v>
          </cell>
          <cell r="F981" t="str">
            <v>B</v>
          </cell>
        </row>
        <row r="982">
          <cell r="A982" t="str">
            <v>LEIF Knudsen</v>
          </cell>
          <cell r="B982" t="str">
            <v>11,rue de la Forêt</v>
          </cell>
          <cell r="C982" t="str">
            <v>L</v>
          </cell>
          <cell r="D982" t="str">
            <v>7227</v>
          </cell>
          <cell r="E982" t="str">
            <v>BERELDANGE</v>
          </cell>
          <cell r="F982" t="str">
            <v>B</v>
          </cell>
        </row>
        <row r="983">
          <cell r="A983" t="str">
            <v>LEISEN MARIE</v>
          </cell>
          <cell r="B983" t="str">
            <v>8,RUE DE STEINSEL</v>
          </cell>
          <cell r="C983" t="str">
            <v>L</v>
          </cell>
          <cell r="D983" t="str">
            <v>8154</v>
          </cell>
          <cell r="E983" t="str">
            <v>BRIDEL</v>
          </cell>
          <cell r="F983" t="str">
            <v>B</v>
          </cell>
        </row>
        <row r="984">
          <cell r="A984" t="str">
            <v>LEISTICO Wolfgang</v>
          </cell>
          <cell r="B984" t="str">
            <v>12,rue de Luxembourg</v>
          </cell>
          <cell r="C984" t="str">
            <v>L</v>
          </cell>
          <cell r="D984" t="str">
            <v>5364</v>
          </cell>
          <cell r="E984" t="str">
            <v>SCHRASSIG</v>
          </cell>
          <cell r="F984" t="str">
            <v>B</v>
          </cell>
        </row>
        <row r="985">
          <cell r="A985" t="str">
            <v>LEMAIRE Stephane</v>
          </cell>
          <cell r="B985" t="str">
            <v>27,rue de Bourgogne</v>
          </cell>
          <cell r="C985" t="str">
            <v>L</v>
          </cell>
          <cell r="D985" t="str">
            <v>1272</v>
          </cell>
          <cell r="E985" t="str">
            <v>LUXEMBOURG</v>
          </cell>
          <cell r="F985" t="str">
            <v>B</v>
          </cell>
        </row>
        <row r="986">
          <cell r="A986" t="str">
            <v>LEMMER Aline</v>
          </cell>
          <cell r="B986" t="str">
            <v>66,rte de Longwy</v>
          </cell>
          <cell r="C986" t="str">
            <v>L</v>
          </cell>
          <cell r="D986" t="str">
            <v>4831</v>
          </cell>
          <cell r="E986" t="str">
            <v>Rodange</v>
          </cell>
          <cell r="F986" t="str">
            <v>B</v>
          </cell>
        </row>
        <row r="987">
          <cell r="A987" t="str">
            <v>LEMOGNE S.A.R.L</v>
          </cell>
          <cell r="B987" t="str">
            <v>46-48,rte de Luxembourg</v>
          </cell>
          <cell r="C987" t="str">
            <v>L</v>
          </cell>
          <cell r="D987" t="str">
            <v>7240</v>
          </cell>
          <cell r="E987" t="str">
            <v>BERELDANGE</v>
          </cell>
          <cell r="F987" t="str">
            <v>B</v>
          </cell>
        </row>
        <row r="988">
          <cell r="A988" t="str">
            <v>LENTZ ALAIN</v>
          </cell>
          <cell r="B988" t="str">
            <v>63,RTE DE DIEKIRCH</v>
          </cell>
          <cell r="C988" t="str">
            <v>L</v>
          </cell>
          <cell r="D988" t="str">
            <v>7220</v>
          </cell>
          <cell r="E988" t="str">
            <v>HELMSANGE</v>
          </cell>
          <cell r="F988" t="str">
            <v>B</v>
          </cell>
        </row>
        <row r="989">
          <cell r="A989" t="str">
            <v>LENTZ Francoise Constance</v>
          </cell>
          <cell r="B989" t="str">
            <v>48,rue Henri Dunant</v>
          </cell>
          <cell r="C989" t="str">
            <v>L</v>
          </cell>
          <cell r="D989" t="str">
            <v>8024</v>
          </cell>
          <cell r="E989" t="str">
            <v>STRASSEN</v>
          </cell>
          <cell r="F989" t="str">
            <v>B</v>
          </cell>
        </row>
        <row r="990">
          <cell r="A990" t="str">
            <v>LENTZ THOMAS ALEXANDRE</v>
          </cell>
          <cell r="B990" t="str">
            <v>15,CITE PRINCESSE AMELIE</v>
          </cell>
          <cell r="C990" t="str">
            <v>L</v>
          </cell>
          <cell r="D990" t="str">
            <v>7262</v>
          </cell>
          <cell r="E990" t="str">
            <v>HELMSANGE</v>
          </cell>
          <cell r="F990" t="str">
            <v>B</v>
          </cell>
        </row>
        <row r="991">
          <cell r="A991" t="str">
            <v>LEOPARD GUY</v>
          </cell>
          <cell r="B991" t="str">
            <v>5,CITE ROGER SCHMITZ</v>
          </cell>
          <cell r="C991" t="str">
            <v>L</v>
          </cell>
          <cell r="D991" t="str">
            <v>7381</v>
          </cell>
          <cell r="E991" t="str">
            <v>BOFFERDANGE</v>
          </cell>
          <cell r="F991" t="str">
            <v>B</v>
          </cell>
        </row>
        <row r="992">
          <cell r="A992" t="str">
            <v>LEPAGE CLAUDINE</v>
          </cell>
          <cell r="B992" t="str">
            <v>101,ROUTE DE LUXEMBOURG</v>
          </cell>
          <cell r="C992" t="str">
            <v>L</v>
          </cell>
          <cell r="D992" t="str">
            <v>9125</v>
          </cell>
          <cell r="E992" t="str">
            <v>SCHIEREN</v>
          </cell>
          <cell r="F992" t="str">
            <v>B</v>
          </cell>
        </row>
        <row r="993">
          <cell r="A993" t="str">
            <v>LEPAGE GILBERT</v>
          </cell>
          <cell r="B993" t="str">
            <v>11,ROUTE D'ARLON</v>
          </cell>
          <cell r="C993" t="str">
            <v>L</v>
          </cell>
          <cell r="D993" t="str">
            <v>8211</v>
          </cell>
          <cell r="E993" t="str">
            <v>MAMER</v>
          </cell>
          <cell r="F993" t="str">
            <v>B</v>
          </cell>
        </row>
        <row r="994">
          <cell r="A994" t="str">
            <v>LEPAGE PATRICIA</v>
          </cell>
          <cell r="B994" t="str">
            <v>162,ROUTE DE LUXEMBOURG</v>
          </cell>
          <cell r="C994" t="str">
            <v>L</v>
          </cell>
          <cell r="D994" t="str">
            <v>7374</v>
          </cell>
          <cell r="E994" t="str">
            <v>BOFFERDANGE</v>
          </cell>
          <cell r="F994" t="str">
            <v>B</v>
          </cell>
        </row>
        <row r="995">
          <cell r="A995" t="str">
            <v>LEPAGE Romy</v>
          </cell>
          <cell r="B995" t="str">
            <v>108,rue de Kehlen</v>
          </cell>
          <cell r="C995" t="str">
            <v>L</v>
          </cell>
          <cell r="D995" t="str">
            <v>8295</v>
          </cell>
          <cell r="E995" t="str">
            <v>KEISPELT</v>
          </cell>
          <cell r="F995" t="str">
            <v>B</v>
          </cell>
        </row>
        <row r="996">
          <cell r="A996" t="str">
            <v>LERUTH CLAUDINE</v>
          </cell>
          <cell r="B996" t="str">
            <v>20,RUE DE PRETTANGE</v>
          </cell>
          <cell r="C996" t="str">
            <v>L</v>
          </cell>
          <cell r="D996" t="str">
            <v>7396</v>
          </cell>
          <cell r="E996" t="str">
            <v>HUNSDORF</v>
          </cell>
          <cell r="F996" t="str">
            <v>B</v>
          </cell>
        </row>
        <row r="997">
          <cell r="A997" t="str">
            <v>LERUTH NATHALIE</v>
          </cell>
          <cell r="B997" t="str">
            <v>26,RUE ASTRID</v>
          </cell>
          <cell r="C997" t="str">
            <v>L</v>
          </cell>
          <cell r="D997" t="str">
            <v>1143</v>
          </cell>
          <cell r="E997" t="str">
            <v>LUXEMBOURG</v>
          </cell>
          <cell r="F997" t="str">
            <v>B</v>
          </cell>
        </row>
        <row r="998">
          <cell r="A998" t="str">
            <v>LESEIGNE Martine</v>
          </cell>
          <cell r="B998" t="str">
            <v>5,rue de l'Avenir</v>
          </cell>
          <cell r="C998" t="str">
            <v>L</v>
          </cell>
          <cell r="D998" t="str">
            <v>7306</v>
          </cell>
          <cell r="E998" t="str">
            <v>MULLENDORF</v>
          </cell>
          <cell r="F998" t="str">
            <v>B</v>
          </cell>
        </row>
        <row r="999">
          <cell r="A999" t="str">
            <v>LEVEN Myriam Pierette</v>
          </cell>
          <cell r="B999" t="str">
            <v>47,rue des pres</v>
          </cell>
          <cell r="C999" t="str">
            <v>L</v>
          </cell>
          <cell r="D999" t="str">
            <v>7333</v>
          </cell>
          <cell r="E999" t="str">
            <v>STEINSEL</v>
          </cell>
          <cell r="F999" t="str">
            <v>B</v>
          </cell>
        </row>
        <row r="1000">
          <cell r="A1000" t="str">
            <v>LEY JEAN-PAUL</v>
          </cell>
          <cell r="B1000" t="str">
            <v>22,RUE DES FLEURS</v>
          </cell>
          <cell r="C1000" t="str">
            <v>L</v>
          </cell>
          <cell r="D1000" t="str">
            <v>3418</v>
          </cell>
          <cell r="E1000" t="str">
            <v>DUDELANGE</v>
          </cell>
          <cell r="F1000" t="str">
            <v>B</v>
          </cell>
        </row>
        <row r="1001">
          <cell r="A1001" t="str">
            <v>LEY PIERRE MATHIAS JOSEPH</v>
          </cell>
          <cell r="B1001" t="str">
            <v>1,RUE DES ARBUSTES</v>
          </cell>
          <cell r="C1001" t="str">
            <v>L</v>
          </cell>
          <cell r="D1001" t="str">
            <v>5951</v>
          </cell>
          <cell r="E1001" t="str">
            <v>ITZIG</v>
          </cell>
          <cell r="F1001" t="str">
            <v>B</v>
          </cell>
        </row>
        <row r="1002">
          <cell r="A1002" t="str">
            <v>LIBENS REIFFERS</v>
          </cell>
          <cell r="B1002" t="str">
            <v>11,Plateau Altmunster</v>
          </cell>
          <cell r="C1002" t="str">
            <v>L</v>
          </cell>
          <cell r="D1002" t="str">
            <v>1123</v>
          </cell>
          <cell r="E1002" t="str">
            <v>LUXEMBOURG</v>
          </cell>
          <cell r="F1002" t="str">
            <v>B</v>
          </cell>
        </row>
        <row r="1003">
          <cell r="A1003" t="str">
            <v>LIEFFRIG JOS</v>
          </cell>
          <cell r="B1003" t="str">
            <v>42,RUE DU DIX OCTOBRE</v>
          </cell>
          <cell r="C1003" t="str">
            <v>L</v>
          </cell>
          <cell r="D1003" t="str">
            <v>7243</v>
          </cell>
          <cell r="E1003" t="str">
            <v>BERELDANGE</v>
          </cell>
          <cell r="F1003" t="str">
            <v>B</v>
          </cell>
        </row>
        <row r="1004">
          <cell r="A1004" t="str">
            <v>LIMA DANIEL</v>
          </cell>
          <cell r="B1004" t="str">
            <v>70,ROUTE DE LUXEMBOURG</v>
          </cell>
          <cell r="C1004" t="str">
            <v>L</v>
          </cell>
          <cell r="D1004" t="str">
            <v>7373</v>
          </cell>
          <cell r="E1004" t="str">
            <v>LORENTZWEILER</v>
          </cell>
          <cell r="F1004" t="str">
            <v>B</v>
          </cell>
        </row>
        <row r="1005">
          <cell r="A1005" t="str">
            <v>LIMBOS Ann</v>
          </cell>
          <cell r="B1005" t="str">
            <v>214,Cité Roger Schmitz</v>
          </cell>
          <cell r="C1005" t="str">
            <v>L</v>
          </cell>
          <cell r="D1005" t="str">
            <v>7381</v>
          </cell>
          <cell r="E1005" t="str">
            <v>BOFFERDANGE</v>
          </cell>
          <cell r="F1005" t="str">
            <v>B</v>
          </cell>
        </row>
        <row r="1006">
          <cell r="A1006" t="str">
            <v>LIOT GILBERT</v>
          </cell>
          <cell r="B1006" t="str">
            <v>25,RUE DE ROCHEFORT</v>
          </cell>
          <cell r="C1006" t="str">
            <v>L</v>
          </cell>
          <cell r="D1006" t="str">
            <v>2431</v>
          </cell>
          <cell r="E1006" t="str">
            <v>LUXEMBOURG</v>
          </cell>
          <cell r="F1006" t="str">
            <v>B</v>
          </cell>
        </row>
        <row r="1007">
          <cell r="A1007" t="str">
            <v>LIPPERT Jean-Francois</v>
          </cell>
          <cell r="B1007" t="str">
            <v>219,rue Albert Unden</v>
          </cell>
          <cell r="C1007" t="str">
            <v>L</v>
          </cell>
          <cell r="D1007" t="str">
            <v>2652</v>
          </cell>
          <cell r="E1007" t="str">
            <v>Luxembourg</v>
          </cell>
          <cell r="F1007" t="str">
            <v>B</v>
          </cell>
        </row>
        <row r="1008">
          <cell r="A1008" t="str">
            <v>LOPEDOTE Paulo</v>
          </cell>
          <cell r="B1008" t="str">
            <v>13,Cité Grand-Duc Jean</v>
          </cell>
          <cell r="C1008" t="str">
            <v>L</v>
          </cell>
          <cell r="D1008" t="str">
            <v>7233</v>
          </cell>
          <cell r="E1008" t="str">
            <v>BERELDANGE</v>
          </cell>
          <cell r="F1008" t="str">
            <v>B</v>
          </cell>
        </row>
        <row r="1009">
          <cell r="A1009" t="str">
            <v>LOPES DE OLIVEIRA Stephanie</v>
          </cell>
          <cell r="B1009" t="str">
            <v>93,Cite Grand-Duc Jean</v>
          </cell>
          <cell r="C1009" t="str">
            <v>L</v>
          </cell>
          <cell r="D1009" t="str">
            <v>7233</v>
          </cell>
          <cell r="E1009" t="str">
            <v>BERELDANGE</v>
          </cell>
          <cell r="F1009" t="str">
            <v>B</v>
          </cell>
        </row>
        <row r="1010">
          <cell r="A1010" t="str">
            <v>LOPES LEONOR</v>
          </cell>
          <cell r="B1010" t="str">
            <v>93,CITE GRAND-DUC JEAN</v>
          </cell>
          <cell r="C1010" t="str">
            <v>L</v>
          </cell>
          <cell r="D1010" t="str">
            <v>7233</v>
          </cell>
          <cell r="E1010" t="str">
            <v>BERELDANGE</v>
          </cell>
          <cell r="F1010" t="str">
            <v>B</v>
          </cell>
        </row>
        <row r="1011">
          <cell r="A1011" t="str">
            <v>LOPES PINTO JOSE</v>
          </cell>
          <cell r="B1011" t="str">
            <v>53,RUE PRINCE HENRI</v>
          </cell>
          <cell r="C1011" t="str">
            <v>L</v>
          </cell>
          <cell r="D1011" t="str">
            <v>7230</v>
          </cell>
          <cell r="E1011" t="str">
            <v>HELMSANGE</v>
          </cell>
          <cell r="F1011" t="str">
            <v>B</v>
          </cell>
        </row>
        <row r="1012">
          <cell r="A1012" t="str">
            <v>LOPEZ MARIA</v>
          </cell>
          <cell r="B1012" t="str">
            <v>28,RUE VON DER FELTZ</v>
          </cell>
          <cell r="C1012" t="str">
            <v>L</v>
          </cell>
          <cell r="D1012" t="str">
            <v>5312</v>
          </cell>
          <cell r="E1012" t="str">
            <v>CONTERN</v>
          </cell>
          <cell r="F1012" t="str">
            <v>B</v>
          </cell>
        </row>
        <row r="1013">
          <cell r="A1013" t="str">
            <v>LORENZ Norbert</v>
          </cell>
          <cell r="B1013" t="str">
            <v>1,rue d'Ostende</v>
          </cell>
          <cell r="C1013" t="str">
            <v>L</v>
          </cell>
          <cell r="D1013" t="str">
            <v>2271</v>
          </cell>
          <cell r="E1013" t="str">
            <v>LUXEMBOURG</v>
          </cell>
          <cell r="F1013" t="str">
            <v>B</v>
          </cell>
        </row>
        <row r="1014">
          <cell r="A1014" t="str">
            <v>LORGE Udo</v>
          </cell>
          <cell r="B1014" t="str">
            <v>60b,rue de Dommeldange</v>
          </cell>
          <cell r="C1014" t="str">
            <v>L</v>
          </cell>
          <cell r="D1014" t="str">
            <v>7222</v>
          </cell>
          <cell r="E1014" t="str">
            <v>WALFERDANGE</v>
          </cell>
          <cell r="F1014" t="str">
            <v>B</v>
          </cell>
        </row>
        <row r="1015">
          <cell r="A1015" t="str">
            <v>LORITO MARIA</v>
          </cell>
          <cell r="B1015" t="str">
            <v>5,RUE N.-V. COLBERT</v>
          </cell>
          <cell r="C1015" t="str">
            <v>L</v>
          </cell>
          <cell r="D1015" t="str">
            <v>7356</v>
          </cell>
          <cell r="E1015" t="str">
            <v>LORENTZWEILER</v>
          </cell>
          <cell r="F1015" t="str">
            <v>B</v>
          </cell>
        </row>
        <row r="1016">
          <cell r="A1016" t="str">
            <v>LOSCH Marco</v>
          </cell>
          <cell r="B1016" t="str">
            <v>18,Allee du Carmel</v>
          </cell>
          <cell r="C1016" t="str">
            <v>L</v>
          </cell>
          <cell r="D1016" t="str">
            <v>1354</v>
          </cell>
          <cell r="E1016" t="str">
            <v>LUXEMBOURG</v>
          </cell>
          <cell r="F1016" t="str">
            <v>B</v>
          </cell>
        </row>
        <row r="1017">
          <cell r="A1017" t="str">
            <v>LOSCHEIDER Romain</v>
          </cell>
          <cell r="B1017" t="str">
            <v>10,rue Jean Koenig</v>
          </cell>
          <cell r="C1017" t="str">
            <v>L</v>
          </cell>
          <cell r="D1017" t="str">
            <v>7348</v>
          </cell>
          <cell r="E1017" t="str">
            <v>HEISDORF</v>
          </cell>
          <cell r="F1017" t="str">
            <v>B</v>
          </cell>
        </row>
        <row r="1018">
          <cell r="A1018" t="str">
            <v>LOTITO VITANTONIO</v>
          </cell>
          <cell r="B1018" t="str">
            <v>59,RUE J-F GANGLER</v>
          </cell>
          <cell r="C1018" t="str">
            <v>L</v>
          </cell>
          <cell r="D1018" t="str">
            <v>1613</v>
          </cell>
          <cell r="E1018" t="str">
            <v>LUXEMBOURG</v>
          </cell>
          <cell r="F1018" t="str">
            <v>B</v>
          </cell>
        </row>
        <row r="1019">
          <cell r="A1019" t="str">
            <v>LOURO DE ALMEIDA Elisabeth</v>
          </cell>
          <cell r="B1019" t="str">
            <v>9, rue Raimond Pointcaré</v>
          </cell>
          <cell r="C1019" t="str">
            <v>L</v>
          </cell>
          <cell r="D1019" t="str">
            <v>2342</v>
          </cell>
          <cell r="E1019" t="str">
            <v>LUXEMBOURG</v>
          </cell>
          <cell r="F1019" t="str">
            <v>B</v>
          </cell>
        </row>
        <row r="1020">
          <cell r="A1020" t="str">
            <v>LOURO FERREIRA Claudia</v>
          </cell>
          <cell r="B1020" t="str">
            <v>3,rue de la Fontaine</v>
          </cell>
          <cell r="C1020" t="str">
            <v>L</v>
          </cell>
          <cell r="D1020" t="str">
            <v>5414</v>
          </cell>
          <cell r="E1020" t="str">
            <v>CANACH</v>
          </cell>
          <cell r="F1020" t="str">
            <v>B</v>
          </cell>
        </row>
        <row r="1021">
          <cell r="A1021" t="str">
            <v>LUDIVIG Anne</v>
          </cell>
          <cell r="B1021" t="str">
            <v>196b,rue de Hamm</v>
          </cell>
          <cell r="C1021" t="str">
            <v>L</v>
          </cell>
          <cell r="D1021" t="str">
            <v>1713</v>
          </cell>
          <cell r="E1021" t="str">
            <v>LUXEMBOURG</v>
          </cell>
          <cell r="F1021" t="str">
            <v>B</v>
          </cell>
        </row>
        <row r="1022">
          <cell r="A1022" t="str">
            <v>LUDOVICI Sigrid</v>
          </cell>
          <cell r="B1022" t="str">
            <v>22,Elterstrachen</v>
          </cell>
          <cell r="C1022" t="str">
            <v>L</v>
          </cell>
          <cell r="D1022" t="str">
            <v>7260</v>
          </cell>
          <cell r="E1022" t="str">
            <v>BERELDANGE</v>
          </cell>
          <cell r="F1022" t="str">
            <v>B</v>
          </cell>
        </row>
        <row r="1023">
          <cell r="A1023" t="str">
            <v>LUDOWISSY Paul</v>
          </cell>
          <cell r="B1023" t="str">
            <v>29,rue du X Octobre</v>
          </cell>
          <cell r="C1023" t="str">
            <v>L</v>
          </cell>
          <cell r="D1023" t="str">
            <v>7243</v>
          </cell>
          <cell r="E1023" t="str">
            <v>Bereldange</v>
          </cell>
          <cell r="F1023" t="str">
            <v>B</v>
          </cell>
        </row>
        <row r="1024">
          <cell r="A1024" t="str">
            <v>LUDZACK JOE</v>
          </cell>
          <cell r="B1024" t="str">
            <v>5,RUE POUTTY STEIN</v>
          </cell>
          <cell r="C1024" t="str">
            <v>L</v>
          </cell>
          <cell r="D1024" t="str">
            <v>2554</v>
          </cell>
          <cell r="E1024" t="str">
            <v>LUXEMBOURG</v>
          </cell>
          <cell r="F1024" t="str">
            <v>B</v>
          </cell>
        </row>
        <row r="1025">
          <cell r="A1025" t="str">
            <v>LUIS Claude</v>
          </cell>
          <cell r="B1025" t="str">
            <v>10,rue de la Montagne</v>
          </cell>
          <cell r="C1025" t="str">
            <v>L</v>
          </cell>
          <cell r="D1025" t="str">
            <v>6136</v>
          </cell>
          <cell r="E1025" t="str">
            <v>JUNGLINSTER</v>
          </cell>
          <cell r="F1025" t="str">
            <v>B</v>
          </cell>
        </row>
        <row r="1026">
          <cell r="A1026" t="str">
            <v>LUTGEN Jean</v>
          </cell>
          <cell r="B1026" t="str">
            <v>9,rue des Ardennes</v>
          </cell>
          <cell r="C1026" t="str">
            <v>L</v>
          </cell>
          <cell r="D1026" t="str">
            <v>8048</v>
          </cell>
          <cell r="E1026" t="str">
            <v>STRASSEN</v>
          </cell>
          <cell r="F1026" t="str">
            <v>B</v>
          </cell>
        </row>
        <row r="1027">
          <cell r="A1027" t="str">
            <v>LUTTY Rudy</v>
          </cell>
          <cell r="B1027" t="str">
            <v>22,rue de Bastogne</v>
          </cell>
          <cell r="C1027" t="str">
            <v>L</v>
          </cell>
          <cell r="D1027" t="str">
            <v>1217</v>
          </cell>
          <cell r="E1027" t="str">
            <v>Luxembourg</v>
          </cell>
          <cell r="F1027" t="str">
            <v>B</v>
          </cell>
        </row>
        <row r="1028">
          <cell r="A1028" t="str">
            <v>LUTZ Isabelle</v>
          </cell>
          <cell r="B1028" t="str">
            <v>6,rue Adolphe Reding</v>
          </cell>
          <cell r="C1028" t="str">
            <v>L</v>
          </cell>
          <cell r="D1028" t="str">
            <v>5874</v>
          </cell>
          <cell r="E1028" t="str">
            <v>Hesperange</v>
          </cell>
          <cell r="F1028" t="str">
            <v>B</v>
          </cell>
        </row>
        <row r="1029">
          <cell r="A1029" t="str">
            <v>LUX-COGEBA S.A.</v>
          </cell>
          <cell r="B1029" t="str">
            <v>9,rue de l'industrie</v>
          </cell>
          <cell r="C1029" t="str">
            <v>L</v>
          </cell>
          <cell r="D1029" t="str">
            <v>8069</v>
          </cell>
          <cell r="E1029" t="str">
            <v>Bertrange</v>
          </cell>
          <cell r="F1029" t="str">
            <v>B</v>
          </cell>
        </row>
        <row r="1030">
          <cell r="A1030" t="str">
            <v>LUXENERGIE S.A.</v>
          </cell>
          <cell r="B1030" t="str">
            <v>23,Avenue John F. Kennedy</v>
          </cell>
          <cell r="C1030" t="str">
            <v>L</v>
          </cell>
          <cell r="D1030" t="str">
            <v>1855</v>
          </cell>
          <cell r="E1030" t="str">
            <v>LUXEMBOURG</v>
          </cell>
          <cell r="F1030" t="str">
            <v>B</v>
          </cell>
        </row>
        <row r="1031">
          <cell r="A1031" t="str">
            <v>LUZI JOËL</v>
          </cell>
          <cell r="B1031" t="str">
            <v>2A,RUE DES CARRIERES</v>
          </cell>
          <cell r="C1031" t="str">
            <v>L</v>
          </cell>
          <cell r="D1031" t="str">
            <v>1316</v>
          </cell>
          <cell r="E1031" t="str">
            <v>LUXEMBOURG</v>
          </cell>
          <cell r="F1031" t="str">
            <v>B</v>
          </cell>
        </row>
        <row r="1032">
          <cell r="A1032" t="str">
            <v>LYON Christopher</v>
          </cell>
          <cell r="B1032" t="str">
            <v>89,rue de Muehlenbach</v>
          </cell>
          <cell r="C1032" t="str">
            <v>L</v>
          </cell>
          <cell r="D1032" t="str">
            <v>2168</v>
          </cell>
          <cell r="E1032" t="str">
            <v>LUXEMBOURG</v>
          </cell>
          <cell r="F1032" t="str">
            <v>B</v>
          </cell>
        </row>
        <row r="1033">
          <cell r="A1033" t="str">
            <v>LYSSEJKO SUSAN</v>
          </cell>
          <cell r="B1033" t="str">
            <v>ROUTE DE MERSCH</v>
          </cell>
          <cell r="C1033" t="str">
            <v>L</v>
          </cell>
          <cell r="D1033" t="str">
            <v>8181</v>
          </cell>
          <cell r="E1033" t="str">
            <v>KOPSTAL</v>
          </cell>
          <cell r="F1033" t="str">
            <v>B</v>
          </cell>
        </row>
        <row r="1034">
          <cell r="A1034" t="str">
            <v>M. IMMOBILIER</v>
          </cell>
          <cell r="B1034" t="str">
            <v>2,rue Emile Mousel</v>
          </cell>
          <cell r="C1034" t="str">
            <v>L</v>
          </cell>
          <cell r="D1034" t="str">
            <v>2165</v>
          </cell>
          <cell r="E1034" t="str">
            <v>LUXEMBOURG</v>
          </cell>
          <cell r="F1034" t="str">
            <v>B</v>
          </cell>
        </row>
        <row r="1035">
          <cell r="A1035" t="str">
            <v>MA CHAUSSURE S.A.R.L.</v>
          </cell>
          <cell r="B1035" t="str">
            <v>11,rte de Luxembourg</v>
          </cell>
          <cell r="C1035" t="str">
            <v>L</v>
          </cell>
          <cell r="D1035" t="str">
            <v>4761</v>
          </cell>
          <cell r="E1035" t="str">
            <v>PETANGE</v>
          </cell>
          <cell r="F1035" t="str">
            <v>B</v>
          </cell>
        </row>
        <row r="1036">
          <cell r="A1036" t="str">
            <v>MACHADO ALVES Maria Elisabete</v>
          </cell>
          <cell r="B1036" t="str">
            <v>2,rue des Chaudronniers</v>
          </cell>
          <cell r="C1036" t="str">
            <v>L</v>
          </cell>
          <cell r="D1036" t="str">
            <v>3583</v>
          </cell>
          <cell r="E1036" t="str">
            <v>DUDELANGE</v>
          </cell>
          <cell r="F1036" t="str">
            <v>B</v>
          </cell>
        </row>
        <row r="1037">
          <cell r="A1037" t="str">
            <v>MACHADO BENTO JOAO PAULO</v>
          </cell>
          <cell r="B1037" t="str">
            <v>6,Leon Metzler</v>
          </cell>
          <cell r="C1037" t="str">
            <v>L</v>
          </cell>
          <cell r="D1037" t="str">
            <v>2151</v>
          </cell>
          <cell r="E1037" t="str">
            <v>LUXEMBOURG</v>
          </cell>
          <cell r="F1037" t="str">
            <v>B</v>
          </cell>
        </row>
        <row r="1038">
          <cell r="A1038" t="str">
            <v>MACHADO MONTEIRO Joaquim Agost</v>
          </cell>
          <cell r="B1038" t="str">
            <v>45a,Raspert</v>
          </cell>
          <cell r="C1038" t="str">
            <v>L</v>
          </cell>
          <cell r="D1038" t="str">
            <v>2414</v>
          </cell>
          <cell r="E1038" t="str">
            <v>LUXEMBOURG</v>
          </cell>
          <cell r="F1038" t="str">
            <v>B</v>
          </cell>
        </row>
        <row r="1039">
          <cell r="A1039" t="str">
            <v>MACHADO MONTEIRO Patrick</v>
          </cell>
          <cell r="B1039" t="str">
            <v>45a,Raspert</v>
          </cell>
          <cell r="C1039" t="str">
            <v>L</v>
          </cell>
          <cell r="D1039" t="str">
            <v>2414</v>
          </cell>
          <cell r="E1039" t="str">
            <v>LUXEMBOURG</v>
          </cell>
          <cell r="F1039" t="str">
            <v>B</v>
          </cell>
        </row>
        <row r="1040">
          <cell r="A1040" t="str">
            <v>MADEIRA LOURENCO Toni</v>
          </cell>
          <cell r="B1040" t="str">
            <v>81,rue de la Semois</v>
          </cell>
          <cell r="C1040" t="str">
            <v>L</v>
          </cell>
          <cell r="D1040" t="str">
            <v>2533</v>
          </cell>
          <cell r="E1040" t="str">
            <v>LUXEMBOURG</v>
          </cell>
          <cell r="F1040" t="str">
            <v>B</v>
          </cell>
        </row>
        <row r="1041">
          <cell r="A1041" t="str">
            <v>MADSEN METTE MUNK</v>
          </cell>
          <cell r="B1041" t="str">
            <v>29,RUE DE BOURGOGNE</v>
          </cell>
          <cell r="C1041" t="str">
            <v>L</v>
          </cell>
          <cell r="D1041" t="str">
            <v>1272</v>
          </cell>
          <cell r="E1041" t="str">
            <v>LUXEMBOURG</v>
          </cell>
          <cell r="F1041" t="str">
            <v>B</v>
          </cell>
        </row>
        <row r="1042">
          <cell r="A1042" t="str">
            <v>MAES Catherine</v>
          </cell>
          <cell r="B1042" t="str">
            <v>30,rue du Mont St. Jean</v>
          </cell>
          <cell r="C1042" t="str">
            <v>L</v>
          </cell>
          <cell r="D1042" t="str">
            <v>3652</v>
          </cell>
          <cell r="E1042" t="str">
            <v>KAYL</v>
          </cell>
          <cell r="F1042" t="str">
            <v>B</v>
          </cell>
        </row>
        <row r="1043">
          <cell r="A1043" t="str">
            <v>MAES-DUMONT Nicole</v>
          </cell>
          <cell r="B1043" t="str">
            <v>30,rue Mont St. Jean</v>
          </cell>
          <cell r="C1043" t="str">
            <v>L</v>
          </cell>
          <cell r="D1043" t="str">
            <v>3652</v>
          </cell>
          <cell r="E1043" t="str">
            <v>KAYL</v>
          </cell>
          <cell r="F1043" t="str">
            <v>B</v>
          </cell>
        </row>
        <row r="1044">
          <cell r="A1044" t="str">
            <v>MAFFEI Angela</v>
          </cell>
          <cell r="B1044" t="str">
            <v>65,rue de Mondorf</v>
          </cell>
          <cell r="C1044" t="str">
            <v>L</v>
          </cell>
          <cell r="D1044" t="str">
            <v>5750</v>
          </cell>
          <cell r="E1044" t="str">
            <v>Frisange</v>
          </cell>
          <cell r="F1044" t="str">
            <v>B</v>
          </cell>
        </row>
        <row r="1045">
          <cell r="A1045" t="str">
            <v>MAGAR Aloyse</v>
          </cell>
          <cell r="B1045" t="str">
            <v>73,RUE BASSE</v>
          </cell>
          <cell r="C1045" t="str">
            <v>L</v>
          </cell>
          <cell r="D1045" t="str">
            <v>3813</v>
          </cell>
          <cell r="E1045" t="str">
            <v>SCHIFFLANGE</v>
          </cell>
          <cell r="F1045" t="str">
            <v>B</v>
          </cell>
        </row>
        <row r="1046">
          <cell r="A1046" t="str">
            <v>MAHON James</v>
          </cell>
          <cell r="B1046" t="str">
            <v>19,rue Sigismond</v>
          </cell>
          <cell r="C1046" t="str">
            <v>L</v>
          </cell>
          <cell r="D1046" t="str">
            <v>2537</v>
          </cell>
          <cell r="E1046" t="str">
            <v>LUXEMBOURG</v>
          </cell>
          <cell r="F1046" t="str">
            <v>B</v>
          </cell>
        </row>
        <row r="1047">
          <cell r="A1047" t="str">
            <v>MAIA AMARO Susana Christina</v>
          </cell>
          <cell r="B1047" t="str">
            <v>2,rue de la Fonderie</v>
          </cell>
          <cell r="C1047" t="str">
            <v>L</v>
          </cell>
          <cell r="D1047" t="str">
            <v>1531</v>
          </cell>
          <cell r="E1047" t="str">
            <v>LUXEMBOURG</v>
          </cell>
          <cell r="F1047" t="str">
            <v>B</v>
          </cell>
        </row>
        <row r="1048">
          <cell r="A1048" t="str">
            <v>MAJERUS Irene</v>
          </cell>
          <cell r="B1048" t="str">
            <v>1,CITE PRINCESSE AMELIE</v>
          </cell>
          <cell r="C1048" t="str">
            <v>L</v>
          </cell>
          <cell r="D1048" t="str">
            <v>7262</v>
          </cell>
          <cell r="E1048" t="str">
            <v>HELMSANGE</v>
          </cell>
          <cell r="F1048" t="str">
            <v>B</v>
          </cell>
        </row>
        <row r="1049">
          <cell r="A1049" t="str">
            <v>MAJERUS Marco</v>
          </cell>
          <cell r="B1049" t="str">
            <v>50,rue J.P. Huberty</v>
          </cell>
          <cell r="C1049" t="str">
            <v>L</v>
          </cell>
          <cell r="D1049" t="str">
            <v>1742</v>
          </cell>
          <cell r="E1049" t="str">
            <v>LUXEMBOURG</v>
          </cell>
          <cell r="F1049" t="str">
            <v>B</v>
          </cell>
        </row>
        <row r="1050">
          <cell r="A1050" t="str">
            <v>MAJERUS Marianne</v>
          </cell>
          <cell r="B1050" t="str">
            <v>3,rue Eugèbe Welter</v>
          </cell>
          <cell r="C1050" t="str">
            <v>L</v>
          </cell>
          <cell r="D1050" t="str">
            <v>4822</v>
          </cell>
          <cell r="E1050" t="str">
            <v>RODANGE</v>
          </cell>
          <cell r="F1050" t="str">
            <v>B</v>
          </cell>
        </row>
        <row r="1051">
          <cell r="A1051" t="str">
            <v>MAJERUS Monique</v>
          </cell>
          <cell r="B1051" t="str">
            <v>14,rue des Templiers</v>
          </cell>
          <cell r="C1051" t="str">
            <v>L</v>
          </cell>
          <cell r="D1051" t="str">
            <v>7343</v>
          </cell>
          <cell r="E1051" t="str">
            <v>STEINSEL</v>
          </cell>
          <cell r="F1051" t="str">
            <v>B</v>
          </cell>
        </row>
        <row r="1052">
          <cell r="A1052" t="str">
            <v>MAJERUS Roland</v>
          </cell>
          <cell r="B1052" t="str">
            <v>1,CITE PRINCESSE AMELIE</v>
          </cell>
          <cell r="C1052" t="str">
            <v>L</v>
          </cell>
          <cell r="D1052" t="str">
            <v>7262</v>
          </cell>
          <cell r="E1052" t="str">
            <v>HELMSANGE</v>
          </cell>
          <cell r="F1052" t="str">
            <v>B</v>
          </cell>
        </row>
        <row r="1053">
          <cell r="A1053" t="str">
            <v>MAMER Marc</v>
          </cell>
          <cell r="B1053" t="str">
            <v>4,Domaine op Hals</v>
          </cell>
          <cell r="C1053" t="str">
            <v>L</v>
          </cell>
          <cell r="D1053" t="str">
            <v>3376</v>
          </cell>
          <cell r="E1053" t="str">
            <v>Leudelange</v>
          </cell>
          <cell r="F1053" t="str">
            <v>B</v>
          </cell>
        </row>
        <row r="1054">
          <cell r="A1054" t="str">
            <v>MANAIA OLIVEIRA Celia</v>
          </cell>
          <cell r="B1054" t="str">
            <v>7,rue des roses</v>
          </cell>
          <cell r="C1054" t="str">
            <v>L</v>
          </cell>
          <cell r="D1054" t="str">
            <v>7249</v>
          </cell>
          <cell r="E1054" t="str">
            <v>BERELDANGE</v>
          </cell>
          <cell r="F1054" t="str">
            <v>B</v>
          </cell>
        </row>
        <row r="1055">
          <cell r="A1055" t="str">
            <v>MANET PATRICK</v>
          </cell>
          <cell r="B1055" t="str">
            <v>6,RUE CYPRIEN MERGAI</v>
          </cell>
          <cell r="C1055" t="str">
            <v>L</v>
          </cell>
          <cell r="D1055" t="str">
            <v>2145</v>
          </cell>
          <cell r="E1055" t="str">
            <v>LUXEMBOURG</v>
          </cell>
          <cell r="F1055" t="str">
            <v>B</v>
          </cell>
        </row>
        <row r="1056">
          <cell r="A1056" t="str">
            <v>MANGEN Hilda</v>
          </cell>
          <cell r="B1056" t="str">
            <v>47,rte de Vianden</v>
          </cell>
          <cell r="C1056" t="str">
            <v>L</v>
          </cell>
          <cell r="D1056" t="str">
            <v>2680</v>
          </cell>
          <cell r="E1056" t="str">
            <v>LUXEMBOURG</v>
          </cell>
          <cell r="F1056" t="str">
            <v>B</v>
          </cell>
        </row>
        <row r="1057">
          <cell r="A1057" t="str">
            <v>MANGEN Jean</v>
          </cell>
          <cell r="B1057" t="str">
            <v>6,rue Batty Weber</v>
          </cell>
          <cell r="C1057" t="str">
            <v>L</v>
          </cell>
          <cell r="D1057" t="str">
            <v>7259</v>
          </cell>
          <cell r="E1057" t="str">
            <v>BERELDANGE</v>
          </cell>
          <cell r="F1057" t="str">
            <v>B</v>
          </cell>
        </row>
        <row r="1058">
          <cell r="A1058" t="str">
            <v>MANGEN Sandra</v>
          </cell>
          <cell r="B1058" t="str">
            <v>32,Schweecherdaulerstrooss</v>
          </cell>
          <cell r="C1058" t="str">
            <v>L</v>
          </cell>
          <cell r="D1058" t="str">
            <v>8551</v>
          </cell>
          <cell r="E1058" t="str">
            <v>NOERDANGE</v>
          </cell>
          <cell r="F1058" t="str">
            <v>B</v>
          </cell>
        </row>
        <row r="1059">
          <cell r="A1059" t="str">
            <v>MANNES Tom</v>
          </cell>
          <cell r="B1059" t="str">
            <v>4,rue de la Montagne</v>
          </cell>
          <cell r="C1059" t="str">
            <v>L</v>
          </cell>
          <cell r="D1059" t="str">
            <v>5380</v>
          </cell>
          <cell r="E1059" t="str">
            <v>UEBERSYREN</v>
          </cell>
          <cell r="F1059" t="str">
            <v>B</v>
          </cell>
        </row>
        <row r="1060">
          <cell r="A1060" t="str">
            <v>MARANO Sandro Nicolas</v>
          </cell>
          <cell r="B1060" t="str">
            <v>14,route d'Echternach</v>
          </cell>
          <cell r="C1060" t="str">
            <v>L</v>
          </cell>
          <cell r="D1060" t="str">
            <v>6114</v>
          </cell>
          <cell r="E1060" t="str">
            <v>JUNGLINSTER</v>
          </cell>
          <cell r="F1060" t="str">
            <v>B</v>
          </cell>
        </row>
        <row r="1061">
          <cell r="A1061" t="str">
            <v>MARCHAND Dominique</v>
          </cell>
          <cell r="B1061" t="str">
            <v>3,rue Francois Faber</v>
          </cell>
          <cell r="C1061" t="str">
            <v>L</v>
          </cell>
          <cell r="D1061" t="str">
            <v>1509</v>
          </cell>
          <cell r="E1061" t="str">
            <v>LUXEMBOURG</v>
          </cell>
          <cell r="F1061" t="str">
            <v>B</v>
          </cell>
        </row>
        <row r="1062">
          <cell r="A1062" t="str">
            <v>MARIN JAVIER</v>
          </cell>
          <cell r="B1062" t="str">
            <v>90,CIMETIERE</v>
          </cell>
          <cell r="C1062" t="str">
            <v>L</v>
          </cell>
          <cell r="D1062" t="str">
            <v>7313</v>
          </cell>
          <cell r="E1062" t="str">
            <v>HEISDORF</v>
          </cell>
          <cell r="F1062" t="str">
            <v>B</v>
          </cell>
        </row>
        <row r="1063">
          <cell r="A1063" t="str">
            <v>MARKESTEIN Marina</v>
          </cell>
          <cell r="B1063" t="str">
            <v>40,rue Camille Polfer</v>
          </cell>
          <cell r="C1063" t="str">
            <v>L</v>
          </cell>
          <cell r="D1063" t="str">
            <v>2359</v>
          </cell>
          <cell r="E1063" t="str">
            <v>LUXEMBOURG</v>
          </cell>
          <cell r="F1063" t="str">
            <v>B</v>
          </cell>
        </row>
        <row r="1064">
          <cell r="A1064" t="str">
            <v>MARKUSSEN ALEXANDRAVIZ Lis</v>
          </cell>
          <cell r="B1064" t="str">
            <v>6,rue Jean Engling</v>
          </cell>
          <cell r="C1064" t="str">
            <v>L</v>
          </cell>
          <cell r="D1064" t="str">
            <v>1466</v>
          </cell>
          <cell r="E1064" t="str">
            <v>LUXEMBOURG</v>
          </cell>
          <cell r="F1064" t="str">
            <v>B</v>
          </cell>
        </row>
        <row r="1065">
          <cell r="A1065" t="str">
            <v>MARNACH Tanja</v>
          </cell>
          <cell r="B1065" t="str">
            <v>69,rue Charles-Frederic Mersch</v>
          </cell>
          <cell r="C1065" t="str">
            <v>L</v>
          </cell>
          <cell r="D1065" t="str">
            <v>7790</v>
          </cell>
          <cell r="E1065" t="str">
            <v>BISSEN</v>
          </cell>
          <cell r="F1065" t="str">
            <v>B</v>
          </cell>
        </row>
        <row r="1066">
          <cell r="A1066" t="str">
            <v>MAROGY Sahire</v>
          </cell>
          <cell r="B1066" t="str">
            <v>2a,rue des Ponts</v>
          </cell>
          <cell r="C1066" t="str">
            <v>L</v>
          </cell>
          <cell r="D1066" t="str">
            <v>3391</v>
          </cell>
          <cell r="E1066" t="str">
            <v>Peppange</v>
          </cell>
          <cell r="F1066" t="str">
            <v>B</v>
          </cell>
        </row>
        <row r="1067">
          <cell r="A1067" t="str">
            <v>MARQUES DA CRUZ Joao</v>
          </cell>
          <cell r="B1067" t="str">
            <v>6,rue de Bivange</v>
          </cell>
          <cell r="C1067" t="str">
            <v>L</v>
          </cell>
          <cell r="D1067" t="str">
            <v>3395</v>
          </cell>
          <cell r="E1067" t="str">
            <v>ROESER</v>
          </cell>
          <cell r="F1067" t="str">
            <v>B</v>
          </cell>
        </row>
        <row r="1068">
          <cell r="A1068" t="str">
            <v>MARQUES DA SILVA SINTRA Sandra</v>
          </cell>
          <cell r="B1068" t="str">
            <v>21a,rue principale</v>
          </cell>
          <cell r="C1068" t="str">
            <v>L</v>
          </cell>
          <cell r="D1068" t="str">
            <v>7450</v>
          </cell>
          <cell r="E1068" t="str">
            <v>LINTGEN</v>
          </cell>
          <cell r="F1068" t="str">
            <v>B</v>
          </cell>
        </row>
        <row r="1069">
          <cell r="A1069" t="str">
            <v>MARQUIS Steve</v>
          </cell>
          <cell r="B1069" t="str">
            <v>21,am Kepbrill</v>
          </cell>
          <cell r="C1069" t="str">
            <v>L</v>
          </cell>
          <cell r="D1069" t="str">
            <v>8274</v>
          </cell>
          <cell r="E1069" t="str">
            <v>Kehlen</v>
          </cell>
          <cell r="F1069" t="str">
            <v>B</v>
          </cell>
        </row>
        <row r="1070">
          <cell r="A1070" t="str">
            <v>MART CAROLINE</v>
          </cell>
          <cell r="B1070" t="str">
            <v>18,RUE EVRARD</v>
          </cell>
          <cell r="C1070" t="str">
            <v>L</v>
          </cell>
          <cell r="D1070" t="str">
            <v>1856</v>
          </cell>
          <cell r="E1070" t="str">
            <v>LUXEMBOURG</v>
          </cell>
          <cell r="F1070" t="str">
            <v>B</v>
          </cell>
        </row>
        <row r="1071">
          <cell r="A1071" t="str">
            <v>MARTH NICOLAS Tania</v>
          </cell>
          <cell r="B1071" t="str">
            <v>16A,rue Wenkel</v>
          </cell>
          <cell r="C1071" t="str">
            <v>L</v>
          </cell>
          <cell r="D1071" t="str">
            <v>5577</v>
          </cell>
          <cell r="E1071" t="str">
            <v>REMICH</v>
          </cell>
          <cell r="F1071" t="str">
            <v>B</v>
          </cell>
        </row>
        <row r="1072">
          <cell r="A1072" t="str">
            <v>MARTH RENE</v>
          </cell>
          <cell r="B1072" t="str">
            <v>7,RUE DE GOEBLANGE</v>
          </cell>
          <cell r="C1072" t="str">
            <v>L</v>
          </cell>
          <cell r="D1072" t="str">
            <v>8392</v>
          </cell>
          <cell r="E1072" t="str">
            <v>NOSPELT</v>
          </cell>
          <cell r="F1072" t="str">
            <v>B</v>
          </cell>
        </row>
        <row r="1073">
          <cell r="A1073" t="str">
            <v>MARTIN David</v>
          </cell>
          <cell r="B1073" t="str">
            <v>4,rue des Mugets</v>
          </cell>
          <cell r="C1073" t="str">
            <v>L</v>
          </cell>
          <cell r="D1073" t="str">
            <v>2167</v>
          </cell>
          <cell r="E1073" t="str">
            <v>LUXEMBOURG</v>
          </cell>
          <cell r="F1073" t="str">
            <v>B</v>
          </cell>
        </row>
        <row r="1074">
          <cell r="A1074" t="str">
            <v>MARTIN Manuela</v>
          </cell>
          <cell r="B1074" t="str">
            <v>25,rue de la Maragole</v>
          </cell>
          <cell r="C1074" t="str">
            <v>L</v>
          </cell>
          <cell r="D1074" t="str">
            <v>4877</v>
          </cell>
          <cell r="E1074" t="str">
            <v>Lamadelaine</v>
          </cell>
          <cell r="F1074" t="str">
            <v>B</v>
          </cell>
        </row>
        <row r="1075">
          <cell r="A1075" t="str">
            <v>MARTIN Victor Jacky</v>
          </cell>
          <cell r="B1075" t="str">
            <v>4,rue des Muguets</v>
          </cell>
          <cell r="C1075" t="str">
            <v>L</v>
          </cell>
          <cell r="D1075" t="str">
            <v>2167</v>
          </cell>
          <cell r="E1075" t="str">
            <v>LUXEMBOURG</v>
          </cell>
          <cell r="F1075" t="str">
            <v>B</v>
          </cell>
        </row>
        <row r="1076">
          <cell r="A1076" t="str">
            <v>MARTINS FERNANDES Alfredo</v>
          </cell>
          <cell r="B1076" t="str">
            <v>47,rue Principale</v>
          </cell>
          <cell r="C1076" t="str">
            <v>L</v>
          </cell>
          <cell r="D1076" t="str">
            <v>6990</v>
          </cell>
          <cell r="E1076" t="str">
            <v>RAMELDANGE</v>
          </cell>
          <cell r="F1076" t="str">
            <v>B</v>
          </cell>
        </row>
        <row r="1077">
          <cell r="A1077" t="str">
            <v>MARTINS PEREIRA Alberto</v>
          </cell>
          <cell r="B1077" t="str">
            <v>95,cité Grand-Duc Jean</v>
          </cell>
          <cell r="C1077" t="str">
            <v>L</v>
          </cell>
          <cell r="D1077" t="str">
            <v>7233</v>
          </cell>
          <cell r="E1077" t="str">
            <v>Bereldange</v>
          </cell>
          <cell r="F1077" t="str">
            <v>B</v>
          </cell>
        </row>
        <row r="1078">
          <cell r="A1078" t="str">
            <v>MARTINS RUI</v>
          </cell>
          <cell r="B1078" t="str">
            <v>49,RUE DE LA FORET</v>
          </cell>
          <cell r="C1078" t="str">
            <v>L</v>
          </cell>
          <cell r="D1078" t="str">
            <v>7227</v>
          </cell>
          <cell r="E1078" t="str">
            <v>BERELDANGE</v>
          </cell>
          <cell r="F1078" t="str">
            <v>B</v>
          </cell>
        </row>
        <row r="1079">
          <cell r="A1079" t="str">
            <v>MARX MARIE JEANNE</v>
          </cell>
          <cell r="B1079" t="str">
            <v>55,RUE DE LA FORÊT</v>
          </cell>
          <cell r="C1079" t="str">
            <v>L</v>
          </cell>
          <cell r="D1079" t="str">
            <v>7227</v>
          </cell>
          <cell r="E1079" t="str">
            <v>BERELDANGE</v>
          </cell>
          <cell r="F1079" t="str">
            <v>B</v>
          </cell>
        </row>
        <row r="1080">
          <cell r="A1080" t="str">
            <v>MARXEN MARIE</v>
          </cell>
          <cell r="B1080" t="str">
            <v>14,RUE JOSEPH HANSEN</v>
          </cell>
          <cell r="C1080" t="str">
            <v>L</v>
          </cell>
          <cell r="D1080" t="str">
            <v>1716</v>
          </cell>
          <cell r="E1080" t="str">
            <v>LUXEMBOURG</v>
          </cell>
          <cell r="F1080" t="str">
            <v>B</v>
          </cell>
        </row>
        <row r="1081">
          <cell r="A1081" t="str">
            <v>MASS Stefanie</v>
          </cell>
          <cell r="B1081" t="str">
            <v>13,rue de Peppange</v>
          </cell>
          <cell r="C1081" t="str">
            <v>L</v>
          </cell>
          <cell r="D1081" t="str">
            <v>3378</v>
          </cell>
          <cell r="E1081" t="str">
            <v>LIVANGE</v>
          </cell>
          <cell r="F1081" t="str">
            <v>B</v>
          </cell>
        </row>
        <row r="1082">
          <cell r="A1082" t="str">
            <v>MATERA Claudia</v>
          </cell>
          <cell r="B1082" t="str">
            <v>16,allée du Carmel</v>
          </cell>
          <cell r="C1082" t="str">
            <v>L</v>
          </cell>
          <cell r="D1082" t="str">
            <v>1354</v>
          </cell>
          <cell r="E1082" t="str">
            <v>LUXEMBOURG</v>
          </cell>
          <cell r="F1082" t="str">
            <v>B</v>
          </cell>
        </row>
        <row r="1083">
          <cell r="A1083" t="str">
            <v>MATHAY CAMILLE</v>
          </cell>
          <cell r="B1083" t="str">
            <v>59,RUE RHAM</v>
          </cell>
          <cell r="C1083" t="str">
            <v>L</v>
          </cell>
          <cell r="D1083" t="str">
            <v>6142</v>
          </cell>
          <cell r="E1083" t="str">
            <v>JUNGLINSTER</v>
          </cell>
          <cell r="F1083" t="str">
            <v>B</v>
          </cell>
        </row>
        <row r="1084">
          <cell r="A1084" t="str">
            <v>MATHEIS Patrick</v>
          </cell>
          <cell r="B1084" t="str">
            <v>29,rue de Weiler-la-Tour</v>
          </cell>
          <cell r="C1084" t="str">
            <v>L</v>
          </cell>
          <cell r="D1084" t="str">
            <v>5760</v>
          </cell>
          <cell r="E1084" t="str">
            <v>HASSEL</v>
          </cell>
          <cell r="F1084" t="str">
            <v>B</v>
          </cell>
        </row>
        <row r="1085">
          <cell r="A1085" t="str">
            <v>MATOS DANIEL</v>
          </cell>
          <cell r="B1085" t="str">
            <v>11,RUE QUATRE VENTS</v>
          </cell>
          <cell r="C1085" t="str">
            <v>L</v>
          </cell>
          <cell r="D1085" t="str">
            <v>7562</v>
          </cell>
          <cell r="E1085" t="str">
            <v>MERSCH</v>
          </cell>
          <cell r="F1085" t="str">
            <v>B</v>
          </cell>
        </row>
        <row r="1086">
          <cell r="A1086" t="str">
            <v>MATOS PARREIRA Jimy</v>
          </cell>
          <cell r="B1086" t="str">
            <v>272,route de Longwy</v>
          </cell>
          <cell r="C1086" t="str">
            <v>L</v>
          </cell>
          <cell r="D1086" t="str">
            <v>1940</v>
          </cell>
          <cell r="E1086" t="str">
            <v>LUXEMBOURG</v>
          </cell>
          <cell r="F1086" t="str">
            <v>B</v>
          </cell>
        </row>
        <row r="1087">
          <cell r="A1087" t="str">
            <v>MAY Martine</v>
          </cell>
          <cell r="B1087" t="str">
            <v>1,rue de Bettembourg</v>
          </cell>
          <cell r="C1087" t="str">
            <v>L</v>
          </cell>
          <cell r="D1087" t="str">
            <v>3326</v>
          </cell>
          <cell r="E1087" t="str">
            <v>Crauthem</v>
          </cell>
          <cell r="F1087" t="str">
            <v>B</v>
          </cell>
        </row>
        <row r="1088">
          <cell r="A1088" t="str">
            <v>MAY NICOLAS</v>
          </cell>
          <cell r="B1088" t="str">
            <v>134,CITE ROGER SCHMITZ</v>
          </cell>
          <cell r="C1088" t="str">
            <v>L</v>
          </cell>
          <cell r="D1088" t="str">
            <v>7381</v>
          </cell>
          <cell r="E1088" t="str">
            <v>BOFFERDANGE</v>
          </cell>
          <cell r="F1088" t="str">
            <v>B</v>
          </cell>
        </row>
        <row r="1089">
          <cell r="A1089" t="str">
            <v>MAY Simone Albertine Elisabet</v>
          </cell>
          <cell r="B1089" t="str">
            <v>115,Cité Roger Schmitz</v>
          </cell>
          <cell r="C1089" t="str">
            <v>L</v>
          </cell>
          <cell r="D1089" t="str">
            <v>7381</v>
          </cell>
          <cell r="E1089" t="str">
            <v>BOFFERDANGE</v>
          </cell>
          <cell r="F1089" t="str">
            <v>B</v>
          </cell>
        </row>
        <row r="1090">
          <cell r="A1090" t="str">
            <v>MECHLER Yves</v>
          </cell>
          <cell r="B1090" t="str">
            <v>8,rue Emile Laux</v>
          </cell>
          <cell r="C1090" t="str">
            <v>L</v>
          </cell>
          <cell r="D1090" t="str">
            <v>7544</v>
          </cell>
          <cell r="E1090" t="str">
            <v>MERSCH</v>
          </cell>
          <cell r="F1090" t="str">
            <v>B</v>
          </cell>
        </row>
        <row r="1091">
          <cell r="A1091" t="str">
            <v>MEDART Sandrine</v>
          </cell>
          <cell r="B1091" t="str">
            <v>51-53,rue de Merl</v>
          </cell>
          <cell r="C1091" t="str">
            <v>L</v>
          </cell>
          <cell r="D1091" t="str">
            <v>2146</v>
          </cell>
          <cell r="E1091" t="str">
            <v>LUXEMBOURG</v>
          </cell>
          <cell r="F1091" t="str">
            <v>B</v>
          </cell>
        </row>
        <row r="1092">
          <cell r="A1092" t="str">
            <v>MEDAWAR Roland</v>
          </cell>
          <cell r="B1092" t="str">
            <v>138,rue Albert Unden</v>
          </cell>
          <cell r="C1092" t="str">
            <v>L</v>
          </cell>
          <cell r="D1092" t="str">
            <v>2652</v>
          </cell>
          <cell r="E1092" t="str">
            <v>LUXEMBOURG</v>
          </cell>
          <cell r="F1092" t="str">
            <v>B</v>
          </cell>
        </row>
        <row r="1093">
          <cell r="A1093" t="str">
            <v>MEDEIROS SOARES Beni</v>
          </cell>
          <cell r="B1093" t="str">
            <v>18a,Am Eck</v>
          </cell>
          <cell r="C1093" t="str">
            <v>L</v>
          </cell>
          <cell r="D1093" t="str">
            <v>7416</v>
          </cell>
          <cell r="E1093" t="str">
            <v>BROUCH</v>
          </cell>
          <cell r="F1093" t="str">
            <v>B</v>
          </cell>
        </row>
        <row r="1094">
          <cell r="A1094" t="str">
            <v>MEDERNACH JEAN PIERRE</v>
          </cell>
          <cell r="B1094" t="str">
            <v>24,RUE MICHEL RODANGE</v>
          </cell>
          <cell r="C1094" t="str">
            <v>L</v>
          </cell>
          <cell r="D1094" t="str">
            <v>7248</v>
          </cell>
          <cell r="E1094" t="str">
            <v>BERELDANGE</v>
          </cell>
          <cell r="F1094" t="str">
            <v>B</v>
          </cell>
        </row>
        <row r="1095">
          <cell r="A1095" t="str">
            <v>MEDICAL SALES SARL</v>
          </cell>
          <cell r="B1095" t="str">
            <v>27,rue des Pres</v>
          </cell>
          <cell r="C1095" t="str">
            <v>L</v>
          </cell>
          <cell r="D1095" t="str">
            <v>7246</v>
          </cell>
          <cell r="E1095" t="str">
            <v>HELMSANGE</v>
          </cell>
          <cell r="F1095" t="str">
            <v>B</v>
          </cell>
        </row>
        <row r="1096">
          <cell r="A1096" t="str">
            <v>MEERT LUC</v>
          </cell>
          <cell r="B1096" t="str">
            <v>48,CITE J.-F. KENNEDY</v>
          </cell>
          <cell r="C1096" t="str">
            <v>L</v>
          </cell>
          <cell r="D1096" t="str">
            <v>7234</v>
          </cell>
          <cell r="E1096" t="str">
            <v>HELMSANGE</v>
          </cell>
          <cell r="F1096" t="str">
            <v>B</v>
          </cell>
        </row>
        <row r="1097">
          <cell r="A1097" t="str">
            <v>MEGA Ioanna</v>
          </cell>
          <cell r="B1097" t="str">
            <v>104,rue du Gruenewald</v>
          </cell>
          <cell r="C1097" t="str">
            <v>L</v>
          </cell>
          <cell r="D1097" t="str">
            <v>1912</v>
          </cell>
          <cell r="E1097" t="str">
            <v>Luxembourg</v>
          </cell>
          <cell r="F1097" t="str">
            <v>B</v>
          </cell>
        </row>
        <row r="1098">
          <cell r="A1098" t="str">
            <v>MEHLINGER Marie Louise Rose</v>
          </cell>
          <cell r="B1098" t="str">
            <v>13,rue Auguste Tremont</v>
          </cell>
          <cell r="C1098" t="str">
            <v>L</v>
          </cell>
          <cell r="D1098" t="str">
            <v>2624</v>
          </cell>
          <cell r="E1098" t="str">
            <v>LUXEMBOURG</v>
          </cell>
          <cell r="F1098" t="str">
            <v>B</v>
          </cell>
        </row>
        <row r="1099">
          <cell r="A1099" t="str">
            <v>MEIER Michèle</v>
          </cell>
          <cell r="B1099" t="str">
            <v>26,rte de Luxembourg</v>
          </cell>
          <cell r="C1099" t="str">
            <v>L</v>
          </cell>
          <cell r="D1099" t="str">
            <v>6916</v>
          </cell>
          <cell r="E1099" t="str">
            <v>Roodt-Syre</v>
          </cell>
          <cell r="F1099" t="str">
            <v>B</v>
          </cell>
        </row>
        <row r="1100">
          <cell r="A1100" t="str">
            <v>MELCHER GASTON</v>
          </cell>
          <cell r="B1100" t="str">
            <v>7,RUE TONI ERPELDING</v>
          </cell>
          <cell r="C1100" t="str">
            <v>L</v>
          </cell>
          <cell r="D1100" t="str">
            <v>7349</v>
          </cell>
          <cell r="E1100" t="str">
            <v>HEISDORF</v>
          </cell>
          <cell r="F1100" t="str">
            <v>B</v>
          </cell>
        </row>
        <row r="1101">
          <cell r="A1101" t="str">
            <v>MELDE Jessica</v>
          </cell>
          <cell r="B1101" t="str">
            <v>12,am Rouseg{rtchen</v>
          </cell>
          <cell r="C1101" t="str">
            <v>L</v>
          </cell>
          <cell r="D1101" t="str">
            <v>3924</v>
          </cell>
          <cell r="E1101" t="str">
            <v>Mondercange</v>
          </cell>
          <cell r="F1101" t="str">
            <v>B</v>
          </cell>
        </row>
        <row r="1102">
          <cell r="A1102" t="str">
            <v>MELE-ALLARD Elisabeth</v>
          </cell>
          <cell r="B1102" t="str">
            <v>2,rue Mathias Tresch</v>
          </cell>
          <cell r="C1102" t="str">
            <v>L</v>
          </cell>
          <cell r="D1102" t="str">
            <v>2626</v>
          </cell>
          <cell r="E1102" t="str">
            <v>LUXEMBOURG</v>
          </cell>
          <cell r="F1102" t="str">
            <v>B</v>
          </cell>
        </row>
        <row r="1103">
          <cell r="A1103" t="str">
            <v>MELEN Alain</v>
          </cell>
          <cell r="B1103" t="str">
            <v>204,rue des deux Eglises</v>
          </cell>
          <cell r="C1103" t="str">
            <v>L</v>
          </cell>
          <cell r="D1103" t="str">
            <v>6717</v>
          </cell>
          <cell r="E1103" t="str">
            <v>ATTERT</v>
          </cell>
          <cell r="F1103" t="str">
            <v>B</v>
          </cell>
        </row>
        <row r="1104">
          <cell r="A1104" t="str">
            <v>MELLINA Michele</v>
          </cell>
          <cell r="B1104" t="str">
            <v>10,rue Adolphe Weis</v>
          </cell>
          <cell r="C1104" t="str">
            <v>L</v>
          </cell>
          <cell r="D1104" t="str">
            <v>7260</v>
          </cell>
          <cell r="E1104" t="str">
            <v>BERELDANGE</v>
          </cell>
          <cell r="F1104" t="str">
            <v>B</v>
          </cell>
        </row>
        <row r="1105">
          <cell r="A1105" t="str">
            <v>MELONE Patrick</v>
          </cell>
          <cell r="B1105" t="str">
            <v>32,rue du Merschgrund</v>
          </cell>
          <cell r="C1105" t="str">
            <v>L</v>
          </cell>
          <cell r="D1105" t="str">
            <v>8373</v>
          </cell>
          <cell r="E1105" t="str">
            <v>HOBSCHEID</v>
          </cell>
          <cell r="F1105" t="str">
            <v>B</v>
          </cell>
        </row>
        <row r="1106">
          <cell r="A1106" t="str">
            <v>MENDES FERNANDEZ Julio Edilber</v>
          </cell>
          <cell r="B1106" t="str">
            <v>30,rue des Sources</v>
          </cell>
          <cell r="C1106" t="str">
            <v>L</v>
          </cell>
          <cell r="D1106" t="str">
            <v>2542</v>
          </cell>
          <cell r="E1106" t="str">
            <v>LUXEMBOURG</v>
          </cell>
          <cell r="F1106" t="str">
            <v>B</v>
          </cell>
        </row>
        <row r="1107">
          <cell r="A1107" t="str">
            <v>MENDES Fernando</v>
          </cell>
          <cell r="B1107" t="str">
            <v>2,rue de Reckange</v>
          </cell>
          <cell r="C1107" t="str">
            <v>L</v>
          </cell>
          <cell r="D1107" t="str">
            <v>7788</v>
          </cell>
          <cell r="E1107" t="str">
            <v>BISSEN</v>
          </cell>
          <cell r="F1107" t="str">
            <v>B</v>
          </cell>
        </row>
        <row r="1108">
          <cell r="A1108" t="str">
            <v>MENDES Sandy</v>
          </cell>
          <cell r="B1108" t="str">
            <v>19,rue Adolphe Omlor</v>
          </cell>
          <cell r="C1108" t="str">
            <v>L</v>
          </cell>
          <cell r="D1108" t="str">
            <v>2262</v>
          </cell>
          <cell r="E1108" t="str">
            <v>LUXEMBOURG</v>
          </cell>
          <cell r="F1108" t="str">
            <v>B</v>
          </cell>
        </row>
        <row r="1109">
          <cell r="A1109" t="str">
            <v>MENDES SERODIO Helder</v>
          </cell>
          <cell r="B1109" t="str">
            <v>9,rue Baudouin</v>
          </cell>
          <cell r="C1109" t="str">
            <v>L</v>
          </cell>
          <cell r="D1109" t="str">
            <v>1218</v>
          </cell>
          <cell r="E1109" t="str">
            <v>LUXEMBOURG</v>
          </cell>
          <cell r="F1109" t="str">
            <v>B</v>
          </cell>
        </row>
        <row r="1110">
          <cell r="A1110" t="str">
            <v>MENEI LUCIANO FRANCISCO</v>
          </cell>
          <cell r="B1110" t="str">
            <v>39,An der Dellt</v>
          </cell>
          <cell r="C1110" t="str">
            <v>L</v>
          </cell>
          <cell r="D1110" t="str">
            <v>6114</v>
          </cell>
          <cell r="E1110" t="str">
            <v>JUNGLINSTER</v>
          </cell>
          <cell r="F1110" t="str">
            <v>B</v>
          </cell>
        </row>
        <row r="1111">
          <cell r="A1111" t="str">
            <v>MERCATORIS Michel</v>
          </cell>
          <cell r="B1111" t="str">
            <v>14,rue de la Resistance</v>
          </cell>
          <cell r="C1111" t="str">
            <v>L</v>
          </cell>
          <cell r="D1111" t="str">
            <v>2425</v>
          </cell>
          <cell r="E1111" t="str">
            <v>HOWALD</v>
          </cell>
          <cell r="F1111" t="str">
            <v>B</v>
          </cell>
        </row>
        <row r="1112">
          <cell r="A1112" t="str">
            <v>MERGEN Annick</v>
          </cell>
          <cell r="B1112" t="str">
            <v>27,rue de Steinsel</v>
          </cell>
          <cell r="C1112" t="str">
            <v>L</v>
          </cell>
          <cell r="D1112" t="str">
            <v>7395</v>
          </cell>
          <cell r="E1112" t="str">
            <v>HUNDSDORF</v>
          </cell>
          <cell r="F1112" t="str">
            <v>B</v>
          </cell>
        </row>
        <row r="1113">
          <cell r="A1113" t="str">
            <v>MERGEN Marie-Josee</v>
          </cell>
          <cell r="B1113" t="str">
            <v>43,rue Belle-Vue</v>
          </cell>
          <cell r="C1113" t="str">
            <v>L</v>
          </cell>
          <cell r="D1113" t="str">
            <v>7350</v>
          </cell>
          <cell r="E1113" t="str">
            <v>LORENTZWEILER</v>
          </cell>
          <cell r="F1113" t="str">
            <v>B</v>
          </cell>
        </row>
        <row r="1114">
          <cell r="A1114" t="str">
            <v>MERO Liisamaija</v>
          </cell>
          <cell r="B1114" t="str">
            <v>33,rue des Pres</v>
          </cell>
          <cell r="C1114" t="str">
            <v>L</v>
          </cell>
          <cell r="D1114" t="str">
            <v>8265</v>
          </cell>
          <cell r="E1114" t="str">
            <v>MAMER</v>
          </cell>
          <cell r="F1114" t="str">
            <v>B</v>
          </cell>
        </row>
        <row r="1115">
          <cell r="A1115" t="str">
            <v>MERSCH Diane</v>
          </cell>
          <cell r="B1115" t="str">
            <v>2,rue Belle-Vue</v>
          </cell>
          <cell r="C1115" t="str">
            <v>L</v>
          </cell>
          <cell r="D1115" t="str">
            <v>7350</v>
          </cell>
          <cell r="E1115" t="str">
            <v>LORENTZWEILER</v>
          </cell>
          <cell r="F1115" t="str">
            <v>B</v>
          </cell>
        </row>
        <row r="1116">
          <cell r="A1116" t="str">
            <v>MERTENS ANDREE</v>
          </cell>
          <cell r="B1116" t="str">
            <v>21,RUE MICHEL LENTZ</v>
          </cell>
          <cell r="C1116" t="str">
            <v>L</v>
          </cell>
          <cell r="D1116" t="str">
            <v>7259</v>
          </cell>
          <cell r="E1116" t="str">
            <v>BERELDANGE</v>
          </cell>
          <cell r="F1116" t="str">
            <v>B</v>
          </cell>
        </row>
        <row r="1117">
          <cell r="A1117" t="str">
            <v>MERTENS Joseph</v>
          </cell>
          <cell r="B1117" t="str">
            <v>34, Place de la Gare</v>
          </cell>
          <cell r="C1117" t="str">
            <v>L</v>
          </cell>
          <cell r="D1117" t="str">
            <v xml:space="preserve"> 1616</v>
          </cell>
          <cell r="E1117" t="str">
            <v>LUXEMBOURG</v>
          </cell>
          <cell r="F1117" t="str">
            <v>B</v>
          </cell>
        </row>
        <row r="1118">
          <cell r="A1118" t="str">
            <v>MERTES ANDRE</v>
          </cell>
          <cell r="B1118" t="str">
            <v>18,RUE GENERAL PATTON</v>
          </cell>
          <cell r="C1118" t="str">
            <v>L</v>
          </cell>
          <cell r="D1118" t="str">
            <v>2317</v>
          </cell>
          <cell r="E1118" t="str">
            <v>HOWALD</v>
          </cell>
          <cell r="F1118" t="str">
            <v>B</v>
          </cell>
        </row>
        <row r="1119">
          <cell r="A1119" t="str">
            <v>MERTES MARIE-CLAIRE</v>
          </cell>
          <cell r="B1119" t="str">
            <v>51,RUE DES TEMPLIERS</v>
          </cell>
          <cell r="C1119" t="str">
            <v>L</v>
          </cell>
          <cell r="D1119" t="str">
            <v>7343</v>
          </cell>
          <cell r="E1119" t="str">
            <v>STEINSEL</v>
          </cell>
          <cell r="F1119" t="str">
            <v>B</v>
          </cell>
        </row>
        <row r="1120">
          <cell r="A1120" t="str">
            <v>MERX Marco</v>
          </cell>
          <cell r="B1120" t="str">
            <v>111,rue Pierre Krier</v>
          </cell>
          <cell r="C1120" t="str">
            <v>L</v>
          </cell>
          <cell r="D1120" t="str">
            <v>1880</v>
          </cell>
          <cell r="E1120" t="str">
            <v>LUXEMBOURG</v>
          </cell>
          <cell r="F1120" t="str">
            <v>B</v>
          </cell>
        </row>
        <row r="1121">
          <cell r="A1121" t="str">
            <v>METZ Gisela Barbara</v>
          </cell>
          <cell r="B1121" t="str">
            <v>68,rue de Muehlenbach</v>
          </cell>
          <cell r="C1121" t="str">
            <v>L</v>
          </cell>
          <cell r="D1121" t="str">
            <v>2168</v>
          </cell>
          <cell r="E1121" t="str">
            <v>LUXEMBOURG</v>
          </cell>
          <cell r="F1121" t="str">
            <v>B</v>
          </cell>
        </row>
        <row r="1122">
          <cell r="A1122" t="str">
            <v>METZ MARIE-LOUISE</v>
          </cell>
          <cell r="B1122" t="str">
            <v>20,rue des Jardins</v>
          </cell>
          <cell r="C1122" t="str">
            <v>L</v>
          </cell>
          <cell r="D1122" t="str">
            <v>8039</v>
          </cell>
          <cell r="E1122" t="str">
            <v>STRASSEN</v>
          </cell>
          <cell r="F1122" t="str">
            <v>B</v>
          </cell>
        </row>
        <row r="1123">
          <cell r="A1123" t="str">
            <v>MEYER ANNELIESE</v>
          </cell>
          <cell r="B1123" t="str">
            <v>14,RUE DE BEYREN</v>
          </cell>
          <cell r="C1123" t="str">
            <v>L</v>
          </cell>
          <cell r="D1123" t="str">
            <v>5376</v>
          </cell>
          <cell r="E1123" t="str">
            <v>UEBERSYREN</v>
          </cell>
          <cell r="F1123" t="str">
            <v>B</v>
          </cell>
        </row>
        <row r="1124">
          <cell r="A1124" t="str">
            <v>MEYER ANOUK</v>
          </cell>
          <cell r="B1124" t="str">
            <v>9,RUE DE LA FORÊT</v>
          </cell>
          <cell r="C1124" t="str">
            <v>L</v>
          </cell>
          <cell r="D1124" t="str">
            <v>7320</v>
          </cell>
          <cell r="E1124" t="str">
            <v>STEINSEL</v>
          </cell>
          <cell r="F1124" t="str">
            <v>B</v>
          </cell>
        </row>
        <row r="1125">
          <cell r="A1125" t="str">
            <v>MEYER Charles</v>
          </cell>
          <cell r="B1125" t="str">
            <v>23,rue du 10 octobre</v>
          </cell>
          <cell r="C1125" t="str">
            <v>L</v>
          </cell>
          <cell r="D1125" t="str">
            <v>7243</v>
          </cell>
          <cell r="E1125" t="str">
            <v>BERELDANGE</v>
          </cell>
          <cell r="F1125" t="str">
            <v>B</v>
          </cell>
        </row>
        <row r="1126">
          <cell r="A1126" t="str">
            <v>MEYER Marie-José</v>
          </cell>
          <cell r="B1126" t="str">
            <v>91,rue Laurent Menager</v>
          </cell>
          <cell r="C1126" t="str">
            <v>L</v>
          </cell>
          <cell r="D1126" t="str">
            <v>2143</v>
          </cell>
          <cell r="E1126" t="str">
            <v>Luxembourg</v>
          </cell>
          <cell r="F1126" t="str">
            <v>B</v>
          </cell>
        </row>
        <row r="1127">
          <cell r="A1127" t="str">
            <v>MEYERS Aline</v>
          </cell>
          <cell r="B1127" t="str">
            <v>12,rue Adolphe Weis</v>
          </cell>
          <cell r="C1127" t="str">
            <v>L</v>
          </cell>
          <cell r="D1127" t="str">
            <v>7260</v>
          </cell>
          <cell r="E1127" t="str">
            <v>BERELDANGE</v>
          </cell>
          <cell r="F1127" t="str">
            <v>B</v>
          </cell>
        </row>
        <row r="1128">
          <cell r="A1128" t="str">
            <v>MEYERS Carlo</v>
          </cell>
          <cell r="B1128" t="str">
            <v>30,rue Ch. Jacquinot</v>
          </cell>
          <cell r="C1128" t="str">
            <v>L</v>
          </cell>
          <cell r="D1128" t="str">
            <v>3241</v>
          </cell>
          <cell r="E1128" t="str">
            <v>BETTEMBOURG</v>
          </cell>
          <cell r="F1128" t="str">
            <v>B</v>
          </cell>
        </row>
        <row r="1129">
          <cell r="A1129" t="str">
            <v>MEYERS CHANTAL</v>
          </cell>
          <cell r="B1129" t="str">
            <v>39,RUE DE KRISPELT</v>
          </cell>
          <cell r="C1129" t="str">
            <v>L</v>
          </cell>
          <cell r="D1129" t="str">
            <v>8291</v>
          </cell>
          <cell r="E1129" t="str">
            <v>MEISPELT</v>
          </cell>
          <cell r="F1129" t="str">
            <v>B</v>
          </cell>
        </row>
        <row r="1130">
          <cell r="A1130" t="str">
            <v>MEYERS Edmee Alice</v>
          </cell>
          <cell r="B1130" t="str">
            <v>9a,rue de Strassen</v>
          </cell>
          <cell r="C1130" t="str">
            <v>L</v>
          </cell>
          <cell r="D1130" t="str">
            <v>8156</v>
          </cell>
          <cell r="E1130" t="str">
            <v>BRIDEL</v>
          </cell>
          <cell r="F1130" t="str">
            <v>B</v>
          </cell>
        </row>
        <row r="1131">
          <cell r="A1131" t="str">
            <v>MEYERS Francois Guillaume</v>
          </cell>
          <cell r="B1131" t="str">
            <v>Heisburgerhaff</v>
          </cell>
          <cell r="C1131" t="str">
            <v>L</v>
          </cell>
          <cell r="D1131" t="str">
            <v>5402</v>
          </cell>
          <cell r="E1131" t="str">
            <v>ASSEL</v>
          </cell>
          <cell r="F1131" t="str">
            <v>B</v>
          </cell>
        </row>
        <row r="1132">
          <cell r="A1132" t="str">
            <v>MEZZAPESA Elisabetta</v>
          </cell>
          <cell r="B1132" t="str">
            <v>34,rue principale</v>
          </cell>
          <cell r="C1132" t="str">
            <v>L</v>
          </cell>
          <cell r="D1132" t="str">
            <v>8361</v>
          </cell>
          <cell r="E1132" t="str">
            <v>GOETZINGEN</v>
          </cell>
          <cell r="F1132" t="str">
            <v>B</v>
          </cell>
        </row>
        <row r="1133">
          <cell r="A1133" t="str">
            <v>MICHEL Renee</v>
          </cell>
          <cell r="B1133" t="str">
            <v>73,rue de Bridel</v>
          </cell>
          <cell r="C1133" t="str">
            <v>L</v>
          </cell>
          <cell r="D1133" t="str">
            <v>7217</v>
          </cell>
          <cell r="E1133" t="str">
            <v>BERELDANGE</v>
          </cell>
          <cell r="F1133" t="str">
            <v>B</v>
          </cell>
        </row>
        <row r="1134">
          <cell r="A1134" t="str">
            <v>MICHELS DANIELE</v>
          </cell>
          <cell r="B1134" t="str">
            <v>13,rue Mathias Hertert</v>
          </cell>
          <cell r="C1134" t="str">
            <v>L</v>
          </cell>
          <cell r="D1134" t="str">
            <v>1726</v>
          </cell>
          <cell r="E1134" t="str">
            <v>LUXEMBOURG</v>
          </cell>
          <cell r="F1134" t="str">
            <v>B</v>
          </cell>
        </row>
        <row r="1135">
          <cell r="A1135" t="str">
            <v>MICHELS Jil</v>
          </cell>
          <cell r="B1135" t="str">
            <v>7,rue Ferdinand Kuhn</v>
          </cell>
          <cell r="C1135" t="str">
            <v>L</v>
          </cell>
          <cell r="D1135" t="str">
            <v>1867</v>
          </cell>
          <cell r="E1135" t="str">
            <v>HOWALD</v>
          </cell>
          <cell r="F1135" t="str">
            <v>B</v>
          </cell>
        </row>
        <row r="1136">
          <cell r="A1136" t="str">
            <v>MIDGLEY Jayne</v>
          </cell>
          <cell r="B1136" t="str">
            <v>29,rue de Bourgogne</v>
          </cell>
          <cell r="C1136" t="str">
            <v>L</v>
          </cell>
          <cell r="D1136" t="str">
            <v>1272</v>
          </cell>
          <cell r="E1136" t="str">
            <v>LUXEMBOURG</v>
          </cell>
          <cell r="F1136" t="str">
            <v>B</v>
          </cell>
        </row>
        <row r="1137">
          <cell r="A1137" t="str">
            <v>MILANOVIC Svetlana</v>
          </cell>
          <cell r="B1137" t="str">
            <v>43,rue de Steinsel</v>
          </cell>
          <cell r="C1137" t="str">
            <v>L</v>
          </cell>
          <cell r="D1137" t="str">
            <v>7254</v>
          </cell>
          <cell r="E1137" t="str">
            <v>BERELDANGE</v>
          </cell>
          <cell r="F1137" t="str">
            <v>B</v>
          </cell>
        </row>
        <row r="1138">
          <cell r="A1138" t="str">
            <v>MILIC Dragan</v>
          </cell>
          <cell r="B1138" t="str">
            <v>12,rue Jean-Guillaume Krem</v>
          </cell>
          <cell r="C1138" t="str">
            <v>L</v>
          </cell>
          <cell r="D1138" t="str">
            <v>4999</v>
          </cell>
          <cell r="E1138" t="str">
            <v>SCHOUWEILER</v>
          </cell>
          <cell r="F1138" t="str">
            <v>B</v>
          </cell>
        </row>
        <row r="1139">
          <cell r="A1139" t="str">
            <v>MILTGEN Daniel Michel</v>
          </cell>
          <cell r="B1139" t="str">
            <v>31,rue ST. Ulric</v>
          </cell>
          <cell r="C1139" t="str">
            <v>L</v>
          </cell>
          <cell r="D1139" t="str">
            <v>2651</v>
          </cell>
          <cell r="E1139" t="str">
            <v>LUXEMBOURG</v>
          </cell>
          <cell r="F1139" t="str">
            <v>B</v>
          </cell>
        </row>
        <row r="1140">
          <cell r="A1140" t="str">
            <v>MILTGEN Leon</v>
          </cell>
          <cell r="B1140" t="str">
            <v>24,Domaine op Hals</v>
          </cell>
          <cell r="C1140" t="str">
            <v>L</v>
          </cell>
          <cell r="D1140" t="str">
            <v>3376</v>
          </cell>
          <cell r="E1140" t="str">
            <v>LEUDELANGE</v>
          </cell>
          <cell r="F1140" t="str">
            <v>B</v>
          </cell>
        </row>
        <row r="1141">
          <cell r="A1141" t="str">
            <v>MIQUEL SERGINE</v>
          </cell>
          <cell r="B1141" t="str">
            <v>16,RUE DES TEMPLIERS</v>
          </cell>
          <cell r="C1141" t="str">
            <v>L</v>
          </cell>
          <cell r="D1141" t="str">
            <v>7343</v>
          </cell>
          <cell r="E1141" t="str">
            <v>STEINSEL</v>
          </cell>
          <cell r="F1141" t="str">
            <v>B</v>
          </cell>
        </row>
        <row r="1142">
          <cell r="A1142" t="str">
            <v>MIRI Zahra</v>
          </cell>
          <cell r="B1142" t="str">
            <v>79,rue de Schoenfels</v>
          </cell>
          <cell r="C1142" t="str">
            <v>L</v>
          </cell>
          <cell r="D1142" t="str">
            <v>8151</v>
          </cell>
          <cell r="E1142" t="str">
            <v>BRIDEL</v>
          </cell>
          <cell r="F1142" t="str">
            <v>B</v>
          </cell>
        </row>
        <row r="1143">
          <cell r="A1143" t="str">
            <v>MIRKES JEAN</v>
          </cell>
          <cell r="B1143" t="str">
            <v>51,RUE ERMESINDE</v>
          </cell>
          <cell r="C1143" t="str">
            <v>L</v>
          </cell>
          <cell r="D1143" t="str">
            <v>4992</v>
          </cell>
          <cell r="E1143" t="str">
            <v>SANEM</v>
          </cell>
          <cell r="F1143" t="str">
            <v>B</v>
          </cell>
        </row>
        <row r="1144">
          <cell r="A1144" t="str">
            <v>MODERT Marie-Paule</v>
          </cell>
          <cell r="B1144" t="str">
            <v>24,rue Charles Rausch</v>
          </cell>
          <cell r="C1144" t="str">
            <v>L</v>
          </cell>
          <cell r="D1144" t="str">
            <v>7247</v>
          </cell>
          <cell r="E1144" t="str">
            <v>HELMSANGE</v>
          </cell>
          <cell r="F1144" t="str">
            <v>B</v>
          </cell>
        </row>
        <row r="1145">
          <cell r="A1145" t="str">
            <v>MOES Marion Erny</v>
          </cell>
          <cell r="B1145" t="str">
            <v>69,rue de Mondorf</v>
          </cell>
          <cell r="C1145" t="str">
            <v>L</v>
          </cell>
          <cell r="D1145" t="str">
            <v>5750</v>
          </cell>
          <cell r="E1145" t="str">
            <v>FRISANGE</v>
          </cell>
          <cell r="F1145" t="str">
            <v>B</v>
          </cell>
        </row>
        <row r="1146">
          <cell r="A1146" t="str">
            <v>MOHR ANNETTE</v>
          </cell>
          <cell r="B1146" t="str">
            <v>10,rue Jean Englinger</v>
          </cell>
          <cell r="C1146" t="str">
            <v>L</v>
          </cell>
          <cell r="D1146" t="str">
            <v>1466</v>
          </cell>
          <cell r="E1146" t="str">
            <v>LUXEMBOURG</v>
          </cell>
          <cell r="F1146" t="str">
            <v>B</v>
          </cell>
        </row>
        <row r="1147">
          <cell r="A1147" t="str">
            <v>MOLINARI Alessandro</v>
          </cell>
          <cell r="B1147" t="str">
            <v>73,Fond St.Martin</v>
          </cell>
          <cell r="C1147" t="str">
            <v>L</v>
          </cell>
          <cell r="D1147" t="str">
            <v>2135</v>
          </cell>
          <cell r="E1147" t="str">
            <v>LUXEMBOURG</v>
          </cell>
          <cell r="F1147" t="str">
            <v>B</v>
          </cell>
        </row>
        <row r="1148">
          <cell r="A1148" t="str">
            <v>MOLITOR ANNE-MARIE</v>
          </cell>
          <cell r="B1148" t="str">
            <v>3,RUE DES POMMIERS</v>
          </cell>
          <cell r="C1148" t="str">
            <v>L</v>
          </cell>
          <cell r="D1148" t="str">
            <v>7344</v>
          </cell>
          <cell r="E1148" t="str">
            <v>STEINSEL</v>
          </cell>
          <cell r="F1148" t="str">
            <v>B</v>
          </cell>
        </row>
        <row r="1149">
          <cell r="A1149" t="str">
            <v>MOLITOR DENISE</v>
          </cell>
          <cell r="B1149" t="str">
            <v>36,AM BRUCH</v>
          </cell>
          <cell r="C1149" t="str">
            <v>L</v>
          </cell>
          <cell r="D1149" t="str">
            <v>8062</v>
          </cell>
          <cell r="E1149" t="str">
            <v>BERTRANGE</v>
          </cell>
          <cell r="F1149" t="str">
            <v>B</v>
          </cell>
        </row>
        <row r="1150">
          <cell r="A1150" t="str">
            <v>MOLITOR GUILLAUME</v>
          </cell>
          <cell r="B1150" t="str">
            <v>22,RUE DE LUXEMBOURG</v>
          </cell>
          <cell r="C1150" t="str">
            <v>L</v>
          </cell>
          <cell r="D1150" t="str">
            <v>8140</v>
          </cell>
          <cell r="E1150" t="str">
            <v>BRIDEL</v>
          </cell>
          <cell r="F1150" t="str">
            <v>B</v>
          </cell>
        </row>
        <row r="1151">
          <cell r="A1151" t="str">
            <v>MOLITOR MAGGI</v>
          </cell>
          <cell r="B1151" t="str">
            <v>3,RUE D'ETABLE</v>
          </cell>
          <cell r="C1151" t="str">
            <v>L</v>
          </cell>
          <cell r="D1151" t="str">
            <v>1476</v>
          </cell>
          <cell r="E1151" t="str">
            <v>LUXEMBOURG</v>
          </cell>
          <cell r="F1151" t="str">
            <v>B</v>
          </cell>
        </row>
        <row r="1152">
          <cell r="A1152" t="str">
            <v>MOLLING Jean-Paul</v>
          </cell>
          <cell r="B1152" t="str">
            <v>39,Cité Pescher</v>
          </cell>
          <cell r="C1152" t="str">
            <v>L</v>
          </cell>
          <cell r="D1152" t="str">
            <v>8035</v>
          </cell>
          <cell r="E1152" t="str">
            <v>STRASSEN</v>
          </cell>
          <cell r="F1152" t="str">
            <v>B</v>
          </cell>
        </row>
        <row r="1153">
          <cell r="A1153" t="str">
            <v>MONIVAS Jose</v>
          </cell>
          <cell r="B1153" t="str">
            <v>45,rue Cyprien Merjai</v>
          </cell>
          <cell r="C1153" t="str">
            <v>L</v>
          </cell>
          <cell r="D1153" t="str">
            <v>2145</v>
          </cell>
          <cell r="E1153" t="str">
            <v>LUXEMBOURG</v>
          </cell>
          <cell r="F1153" t="str">
            <v>B</v>
          </cell>
        </row>
        <row r="1154">
          <cell r="A1154" t="str">
            <v>MONJANEL GAUTHIER Emmanuel</v>
          </cell>
          <cell r="B1154" t="str">
            <v>21,rue de Bragance</v>
          </cell>
          <cell r="C1154" t="str">
            <v>L</v>
          </cell>
          <cell r="D1154" t="str">
            <v>1255</v>
          </cell>
          <cell r="E1154" t="str">
            <v>LUXEMBOURG</v>
          </cell>
          <cell r="F1154" t="str">
            <v>B</v>
          </cell>
        </row>
        <row r="1155">
          <cell r="A1155" t="str">
            <v>MONNERTZ Edouard Jean Pierre</v>
          </cell>
          <cell r="B1155" t="str">
            <v>15,rue de l'Alzette</v>
          </cell>
          <cell r="C1155" t="str">
            <v>L</v>
          </cell>
          <cell r="D1155" t="str">
            <v>7210</v>
          </cell>
          <cell r="E1155" t="str">
            <v>HELMSANGE</v>
          </cell>
          <cell r="F1155" t="str">
            <v>B</v>
          </cell>
        </row>
        <row r="1156">
          <cell r="A1156" t="str">
            <v>MONTEIRO ALVES Felix</v>
          </cell>
          <cell r="B1156" t="str">
            <v>44,rue Hiel</v>
          </cell>
          <cell r="C1156" t="str">
            <v>L</v>
          </cell>
          <cell r="D1156" t="str">
            <v>8067</v>
          </cell>
          <cell r="E1156" t="str">
            <v>Bertrange</v>
          </cell>
          <cell r="F1156" t="str">
            <v>B</v>
          </cell>
        </row>
        <row r="1157">
          <cell r="A1157" t="str">
            <v>MONTEIRO Iola</v>
          </cell>
          <cell r="B1157" t="str">
            <v>53,rue de Beggen</v>
          </cell>
          <cell r="C1157" t="str">
            <v>L</v>
          </cell>
          <cell r="D1157" t="str">
            <v>1221</v>
          </cell>
          <cell r="E1157" t="str">
            <v>LUXEMBOURG</v>
          </cell>
          <cell r="F1157" t="str">
            <v>B</v>
          </cell>
        </row>
        <row r="1158">
          <cell r="A1158" t="str">
            <v>MONTEIRO SILVA Amado Antonio</v>
          </cell>
          <cell r="B1158" t="str">
            <v>75,route de Diekirch</v>
          </cell>
          <cell r="C1158" t="str">
            <v>L</v>
          </cell>
          <cell r="D1158" t="str">
            <v>7220</v>
          </cell>
          <cell r="E1158" t="str">
            <v>WALFERDANGE</v>
          </cell>
          <cell r="F1158" t="str">
            <v>B</v>
          </cell>
        </row>
        <row r="1159">
          <cell r="A1159" t="str">
            <v>MORAN DARREN Joseph</v>
          </cell>
          <cell r="B1159" t="str">
            <v>51-53,rue de Merl</v>
          </cell>
          <cell r="C1159" t="str">
            <v>L</v>
          </cell>
          <cell r="D1159" t="str">
            <v>2146</v>
          </cell>
          <cell r="E1159" t="str">
            <v>LUXEMBOURG</v>
          </cell>
          <cell r="F1159" t="str">
            <v>B</v>
          </cell>
        </row>
        <row r="1160">
          <cell r="A1160" t="str">
            <v>MORBY Anne Marie</v>
          </cell>
          <cell r="B1160" t="str">
            <v>45,rue des Pres</v>
          </cell>
          <cell r="C1160" t="str">
            <v>L</v>
          </cell>
          <cell r="D1160" t="str">
            <v>8265</v>
          </cell>
          <cell r="E1160" t="str">
            <v>Mamer</v>
          </cell>
          <cell r="F1160" t="str">
            <v>B</v>
          </cell>
        </row>
        <row r="1161">
          <cell r="A1161" t="str">
            <v>MOREIRA ANDRADE Osvaldina</v>
          </cell>
          <cell r="B1161" t="str">
            <v>19,rue Michel Rodange</v>
          </cell>
          <cell r="C1161" t="str">
            <v>L</v>
          </cell>
          <cell r="D1161" t="str">
            <v>2430</v>
          </cell>
          <cell r="E1161" t="str">
            <v>LUXEMBOURG</v>
          </cell>
          <cell r="F1161" t="str">
            <v>B</v>
          </cell>
        </row>
        <row r="1162">
          <cell r="A1162" t="str">
            <v>MOREIRA DE SOUSA Jose</v>
          </cell>
          <cell r="B1162" t="str">
            <v>40,Halsbach</v>
          </cell>
          <cell r="C1162" t="str">
            <v>L</v>
          </cell>
          <cell r="D1162" t="str">
            <v>7662</v>
          </cell>
          <cell r="E1162" t="str">
            <v>Medernach</v>
          </cell>
          <cell r="F1162" t="str">
            <v>B</v>
          </cell>
        </row>
        <row r="1163">
          <cell r="A1163" t="str">
            <v>MOREIRA PINTO JOSE MIGUEL</v>
          </cell>
          <cell r="B1163" t="str">
            <v>4,RUE KNAEPPCHEN</v>
          </cell>
          <cell r="C1163" t="str">
            <v>L</v>
          </cell>
          <cell r="D1163" t="str">
            <v>8234</v>
          </cell>
          <cell r="E1163" t="str">
            <v>MAMER</v>
          </cell>
          <cell r="F1163" t="str">
            <v>B</v>
          </cell>
        </row>
        <row r="1164">
          <cell r="A1164" t="str">
            <v>MORGA GERONIMO ANTONIA</v>
          </cell>
          <cell r="B1164" t="str">
            <v>10,RUE DE SAULS</v>
          </cell>
          <cell r="C1164" t="str">
            <v>L</v>
          </cell>
          <cell r="D1164" t="str">
            <v>5361</v>
          </cell>
          <cell r="E1164" t="str">
            <v>SCHRASSIG</v>
          </cell>
          <cell r="F1164" t="str">
            <v>B</v>
          </cell>
        </row>
        <row r="1165">
          <cell r="A1165" t="str">
            <v>MORGAN Patricia Anne Marie</v>
          </cell>
          <cell r="B1165" t="str">
            <v>1,rue Comte Joseph de Ferraris</v>
          </cell>
          <cell r="C1165" t="str">
            <v>L</v>
          </cell>
          <cell r="D1165" t="str">
            <v>1518</v>
          </cell>
          <cell r="E1165" t="str">
            <v>LUXEMBOURG</v>
          </cell>
          <cell r="F1165" t="str">
            <v>B</v>
          </cell>
        </row>
        <row r="1166">
          <cell r="A1166" t="str">
            <v>MORTH Joseph</v>
          </cell>
          <cell r="B1166" t="str">
            <v>57,rue de Beggen</v>
          </cell>
          <cell r="C1166" t="str">
            <v>L</v>
          </cell>
          <cell r="D1166" t="str">
            <v>1221</v>
          </cell>
          <cell r="E1166" t="str">
            <v>LUXEMBOURG</v>
          </cell>
          <cell r="F1166" t="str">
            <v>B</v>
          </cell>
        </row>
        <row r="1167">
          <cell r="A1167" t="str">
            <v>MOSCIA Toni</v>
          </cell>
          <cell r="B1167" t="str">
            <v>22,Sosthene Weis</v>
          </cell>
          <cell r="C1167" t="str">
            <v>L</v>
          </cell>
          <cell r="D1167" t="str">
            <v>9170</v>
          </cell>
          <cell r="E1167" t="str">
            <v>MERTZIG</v>
          </cell>
          <cell r="F1167" t="str">
            <v>B</v>
          </cell>
        </row>
        <row r="1168">
          <cell r="A1168" t="str">
            <v>MOVIDA CONTEMPORAIN S.A.R.L.</v>
          </cell>
          <cell r="B1168" t="str">
            <v>24,RTE DE LUXEMBOURG</v>
          </cell>
          <cell r="C1168" t="str">
            <v>L</v>
          </cell>
          <cell r="D1168" t="str">
            <v>7240</v>
          </cell>
          <cell r="E1168" t="str">
            <v>BERELDANGE</v>
          </cell>
          <cell r="F1168" t="str">
            <v>B</v>
          </cell>
        </row>
        <row r="1169">
          <cell r="A1169" t="str">
            <v>MOYEN Michele</v>
          </cell>
          <cell r="B1169" t="str">
            <v>13,rue de Bourgogne</v>
          </cell>
          <cell r="C1169" t="str">
            <v>L</v>
          </cell>
          <cell r="D1169" t="str">
            <v>1272</v>
          </cell>
          <cell r="E1169" t="str">
            <v>LUXEMBOURG</v>
          </cell>
          <cell r="F1169" t="str">
            <v>B</v>
          </cell>
        </row>
        <row r="1170">
          <cell r="A1170" t="str">
            <v>MRECHES Christian</v>
          </cell>
          <cell r="B1170" t="str">
            <v>41,cite Pescher</v>
          </cell>
          <cell r="C1170" t="str">
            <v>L</v>
          </cell>
          <cell r="D1170" t="str">
            <v>8035</v>
          </cell>
          <cell r="E1170" t="str">
            <v>STRASSEN</v>
          </cell>
          <cell r="F1170" t="str">
            <v>B</v>
          </cell>
        </row>
        <row r="1171">
          <cell r="A1171" t="str">
            <v>MUHLEN Monique</v>
          </cell>
          <cell r="B1171" t="str">
            <v>23,rue de Strassen</v>
          </cell>
          <cell r="C1171" t="str">
            <v>L</v>
          </cell>
          <cell r="D1171" t="str">
            <v>8156</v>
          </cell>
          <cell r="E1171" t="str">
            <v>Bridel</v>
          </cell>
          <cell r="F1171" t="str">
            <v>B</v>
          </cell>
        </row>
        <row r="1172">
          <cell r="A1172" t="str">
            <v>MUJANOVIC Ferid</v>
          </cell>
          <cell r="B1172" t="str">
            <v>93,rue des Rochers</v>
          </cell>
          <cell r="C1172" t="str">
            <v>L</v>
          </cell>
          <cell r="D1172" t="str">
            <v>9556</v>
          </cell>
          <cell r="E1172" t="str">
            <v>WILTZ</v>
          </cell>
          <cell r="F1172" t="str">
            <v>B</v>
          </cell>
        </row>
        <row r="1173">
          <cell r="A1173" t="str">
            <v>MUJKIC Mediha</v>
          </cell>
          <cell r="B1173" t="str">
            <v>16,rue des Templiers</v>
          </cell>
          <cell r="C1173" t="str">
            <v>L</v>
          </cell>
          <cell r="D1173" t="str">
            <v>7343</v>
          </cell>
          <cell r="E1173" t="str">
            <v>STEINSEL</v>
          </cell>
          <cell r="F1173" t="str">
            <v>B</v>
          </cell>
        </row>
        <row r="1174">
          <cell r="A1174" t="str">
            <v>MULLER Birgit</v>
          </cell>
          <cell r="B1174" t="str">
            <v>181,rte d'Ehlerange</v>
          </cell>
          <cell r="C1174" t="str">
            <v>L</v>
          </cell>
          <cell r="D1174" t="str">
            <v>4108</v>
          </cell>
          <cell r="E1174" t="str">
            <v>Esch/Alzette</v>
          </cell>
          <cell r="F1174" t="str">
            <v>B</v>
          </cell>
        </row>
        <row r="1175">
          <cell r="A1175" t="str">
            <v>MULLER CHRISTIANE</v>
          </cell>
          <cell r="B1175" t="str">
            <v>341,RUE PAUL BINSFELD</v>
          </cell>
          <cell r="C1175" t="str">
            <v>L</v>
          </cell>
          <cell r="D1175" t="str">
            <v>8119</v>
          </cell>
          <cell r="E1175" t="str">
            <v>BRIDEL</v>
          </cell>
          <cell r="F1175" t="str">
            <v>B</v>
          </cell>
        </row>
        <row r="1176">
          <cell r="A1176" t="str">
            <v>MULLER Fernand</v>
          </cell>
          <cell r="B1176" t="str">
            <v>38,Montée Willy Goergen</v>
          </cell>
          <cell r="C1176" t="str">
            <v>L</v>
          </cell>
          <cell r="D1176" t="str">
            <v>7322</v>
          </cell>
          <cell r="E1176" t="str">
            <v>STEINSEL</v>
          </cell>
          <cell r="F1176" t="str">
            <v>B</v>
          </cell>
        </row>
        <row r="1177">
          <cell r="A1177" t="str">
            <v>MULLER Serge</v>
          </cell>
          <cell r="B1177" t="str">
            <v>28,rue du Cimetiere</v>
          </cell>
          <cell r="C1177" t="str">
            <v>L</v>
          </cell>
          <cell r="D1177" t="str">
            <v>3350</v>
          </cell>
          <cell r="E1177" t="str">
            <v>LEUDELANGE</v>
          </cell>
          <cell r="F1177" t="str">
            <v>B</v>
          </cell>
        </row>
        <row r="1178">
          <cell r="A1178" t="str">
            <v>MURINO Serge</v>
          </cell>
          <cell r="B1178" t="str">
            <v>31A,rue Robert Schuman</v>
          </cell>
          <cell r="C1178" t="str">
            <v>L</v>
          </cell>
          <cell r="D1178" t="str">
            <v>5751</v>
          </cell>
          <cell r="E1178" t="str">
            <v>FRISANGE</v>
          </cell>
          <cell r="F1178" t="str">
            <v>B</v>
          </cell>
        </row>
        <row r="1179">
          <cell r="A1179" t="str">
            <v>N.M. PROJECT</v>
          </cell>
          <cell r="B1179" t="str">
            <v>77,rte de Luxembourg</v>
          </cell>
          <cell r="C1179" t="str">
            <v>L</v>
          </cell>
          <cell r="D1179" t="str">
            <v>7240</v>
          </cell>
          <cell r="E1179" t="str">
            <v>BERELDANGE</v>
          </cell>
          <cell r="F1179" t="str">
            <v>B</v>
          </cell>
        </row>
        <row r="1180">
          <cell r="A1180" t="str">
            <v>NAATZ Lubica</v>
          </cell>
          <cell r="B1180" t="str">
            <v>55,rue de Beggen</v>
          </cell>
          <cell r="C1180" t="str">
            <v>L</v>
          </cell>
          <cell r="D1180" t="str">
            <v>1221</v>
          </cell>
          <cell r="E1180" t="str">
            <v>LUXEMBOURG</v>
          </cell>
          <cell r="F1180" t="str">
            <v>B</v>
          </cell>
        </row>
        <row r="1181">
          <cell r="A1181" t="str">
            <v>NDZANA-ALIMA Bonaventure</v>
          </cell>
          <cell r="B1181" t="str">
            <v>234,route d'Esch</v>
          </cell>
          <cell r="C1181" t="str">
            <v>L</v>
          </cell>
          <cell r="D1181" t="str">
            <v>1471</v>
          </cell>
          <cell r="E1181" t="str">
            <v>LUXEMBOURG</v>
          </cell>
          <cell r="F1181" t="str">
            <v>B</v>
          </cell>
        </row>
        <row r="1182">
          <cell r="A1182" t="str">
            <v>NEDELJKOVIC Suzana</v>
          </cell>
          <cell r="B1182" t="str">
            <v>55,rue d'Anvers</v>
          </cell>
          <cell r="C1182" t="str">
            <v>L</v>
          </cell>
          <cell r="D1182" t="str">
            <v>1130</v>
          </cell>
          <cell r="E1182" t="str">
            <v>LUXEMBOURG</v>
          </cell>
          <cell r="F1182" t="str">
            <v>B</v>
          </cell>
        </row>
        <row r="1183">
          <cell r="A1183" t="str">
            <v>NEGRI Jeannine</v>
          </cell>
          <cell r="B1183" t="str">
            <v>36,rue van der meulen</v>
          </cell>
          <cell r="C1183" t="str">
            <v>L</v>
          </cell>
          <cell r="D1183" t="str">
            <v>2152</v>
          </cell>
          <cell r="E1183" t="str">
            <v>LUXEMBOURG</v>
          </cell>
          <cell r="F1183" t="str">
            <v>B</v>
          </cell>
        </row>
        <row r="1184">
          <cell r="A1184" t="str">
            <v>NEMO S.A.R.L.</v>
          </cell>
          <cell r="B1184" t="str">
            <v>1,RUE J-P SAUVAGE</v>
          </cell>
          <cell r="C1184" t="str">
            <v>L</v>
          </cell>
          <cell r="D1184" t="str">
            <v>2514</v>
          </cell>
          <cell r="E1184" t="str">
            <v>LUXEMBOURG</v>
          </cell>
          <cell r="F1184" t="str">
            <v>B</v>
          </cell>
        </row>
        <row r="1185">
          <cell r="A1185" t="str">
            <v>NEPPER Odette</v>
          </cell>
          <cell r="B1185" t="str">
            <v>13,rue de  L'Orée du Bois</v>
          </cell>
          <cell r="C1185" t="str">
            <v>L</v>
          </cell>
          <cell r="D1185" t="str">
            <v>7215</v>
          </cell>
          <cell r="E1185" t="str">
            <v>BERELDANGE</v>
          </cell>
          <cell r="F1185" t="str">
            <v>B</v>
          </cell>
        </row>
        <row r="1186">
          <cell r="A1186" t="str">
            <v>NEUBAUER Herbert Christian</v>
          </cell>
          <cell r="B1186" t="str">
            <v>91,Cite Roger Schmitz</v>
          </cell>
          <cell r="C1186" t="str">
            <v>L</v>
          </cell>
          <cell r="D1186" t="str">
            <v>7381</v>
          </cell>
          <cell r="E1186" t="str">
            <v>BOFFERDANGE</v>
          </cell>
          <cell r="F1186" t="str">
            <v>B</v>
          </cell>
        </row>
        <row r="1187">
          <cell r="A1187" t="str">
            <v>NEUMAIER-FLORING Marc</v>
          </cell>
          <cell r="B1187" t="str">
            <v>Maison 53</v>
          </cell>
          <cell r="C1187" t="str">
            <v>L</v>
          </cell>
          <cell r="D1187" t="str">
            <v>6225</v>
          </cell>
          <cell r="E1187" t="str">
            <v>ALTRIER</v>
          </cell>
          <cell r="F1187" t="str">
            <v>B</v>
          </cell>
        </row>
        <row r="1188">
          <cell r="A1188" t="str">
            <v>NEUMANN GUY</v>
          </cell>
          <cell r="B1188" t="str">
            <v>11,RUE JOSY WELTER</v>
          </cell>
          <cell r="C1188" t="str">
            <v>L</v>
          </cell>
          <cell r="D1188" t="str">
            <v>7256</v>
          </cell>
          <cell r="E1188" t="str">
            <v>WALFERDANGE</v>
          </cell>
          <cell r="F1188" t="str">
            <v>B</v>
          </cell>
        </row>
        <row r="1189">
          <cell r="A1189" t="str">
            <v>NEVES BATISTA Lucia Maria</v>
          </cell>
          <cell r="B1189" t="str">
            <v>4,rue de la Gare</v>
          </cell>
          <cell r="C1189" t="str">
            <v>L</v>
          </cell>
          <cell r="D1189" t="str">
            <v>8229</v>
          </cell>
          <cell r="E1189" t="str">
            <v>MAMER</v>
          </cell>
          <cell r="F1189" t="str">
            <v>B</v>
          </cell>
        </row>
        <row r="1190">
          <cell r="A1190" t="str">
            <v>NEW Laure Barbe</v>
          </cell>
          <cell r="B1190" t="str">
            <v>5,rue des Bievets</v>
          </cell>
          <cell r="C1190" t="str">
            <v>L</v>
          </cell>
          <cell r="D1190" t="str">
            <v>1242</v>
          </cell>
          <cell r="E1190" t="str">
            <v>LUXEMBOURG</v>
          </cell>
          <cell r="F1190" t="str">
            <v>B</v>
          </cell>
        </row>
        <row r="1191">
          <cell r="A1191" t="str">
            <v>NEY Alain</v>
          </cell>
          <cell r="B1191" t="str">
            <v>14,iwwert dem Geierpad</v>
          </cell>
          <cell r="C1191" t="str">
            <v>L</v>
          </cell>
          <cell r="D1191" t="str">
            <v>7253</v>
          </cell>
          <cell r="E1191" t="str">
            <v>WALFERDANGE</v>
          </cell>
          <cell r="F1191" t="str">
            <v>B</v>
          </cell>
        </row>
        <row r="1192">
          <cell r="A1192" t="str">
            <v>NEY Joseph Paul</v>
          </cell>
          <cell r="B1192" t="str">
            <v>2a,rue du Cimetiere</v>
          </cell>
          <cell r="C1192" t="str">
            <v>L</v>
          </cell>
          <cell r="D1192" t="str">
            <v>5712</v>
          </cell>
          <cell r="E1192" t="str">
            <v>ASPELT</v>
          </cell>
          <cell r="F1192" t="str">
            <v>B</v>
          </cell>
        </row>
        <row r="1193">
          <cell r="A1193" t="str">
            <v>NEY LORANG MARCEL</v>
          </cell>
          <cell r="B1193" t="str">
            <v>46,RUE PRINCE HENRI</v>
          </cell>
          <cell r="C1193" t="str">
            <v>L</v>
          </cell>
          <cell r="D1193" t="str">
            <v>7230</v>
          </cell>
          <cell r="E1193" t="str">
            <v>HELMSANGE</v>
          </cell>
          <cell r="F1193" t="str">
            <v>B</v>
          </cell>
        </row>
        <row r="1194">
          <cell r="A1194" t="str">
            <v>NEY Marcel</v>
          </cell>
          <cell r="B1194" t="str">
            <v>28,rue Ermesinde</v>
          </cell>
          <cell r="C1194" t="str">
            <v>L</v>
          </cell>
          <cell r="D1194" t="str">
            <v>4992</v>
          </cell>
          <cell r="E1194" t="str">
            <v>SANEM</v>
          </cell>
          <cell r="F1194" t="str">
            <v>B</v>
          </cell>
        </row>
        <row r="1195">
          <cell r="A1195" t="str">
            <v>NEY PATRICK</v>
          </cell>
          <cell r="B1195" t="str">
            <v>28,RUE ERMESINDE</v>
          </cell>
          <cell r="C1195" t="str">
            <v>L</v>
          </cell>
          <cell r="D1195" t="str">
            <v>4992</v>
          </cell>
          <cell r="E1195" t="str">
            <v>SANEM</v>
          </cell>
          <cell r="F1195" t="str">
            <v>B</v>
          </cell>
        </row>
        <row r="1196">
          <cell r="A1196" t="str">
            <v>NGUYEN Thi Phung</v>
          </cell>
          <cell r="B1196" t="str">
            <v>46c,avenue des allies</v>
          </cell>
          <cell r="C1196" t="str">
            <v>L</v>
          </cell>
          <cell r="D1196" t="str">
            <v>9012</v>
          </cell>
          <cell r="E1196" t="str">
            <v>ETTELBRUCK</v>
          </cell>
          <cell r="F1196" t="str">
            <v>B</v>
          </cell>
        </row>
        <row r="1197">
          <cell r="A1197" t="str">
            <v>NI SHUN Jing</v>
          </cell>
          <cell r="B1197" t="str">
            <v>20,rue de l'eglise</v>
          </cell>
          <cell r="C1197" t="str">
            <v>L</v>
          </cell>
          <cell r="D1197" t="str">
            <v>7224</v>
          </cell>
          <cell r="E1197" t="str">
            <v>Walferdange</v>
          </cell>
          <cell r="F1197" t="str">
            <v>B</v>
          </cell>
        </row>
        <row r="1198">
          <cell r="A1198" t="str">
            <v>NICOLAY Paul</v>
          </cell>
          <cell r="B1198" t="str">
            <v>36,bd.Robert Schuman</v>
          </cell>
          <cell r="C1198" t="str">
            <v>L</v>
          </cell>
          <cell r="D1198" t="str">
            <v>8340</v>
          </cell>
          <cell r="E1198" t="str">
            <v>Olm</v>
          </cell>
          <cell r="F1198" t="str">
            <v>B</v>
          </cell>
        </row>
        <row r="1199">
          <cell r="A1199" t="str">
            <v>NICOLAY Tonnar Paulette</v>
          </cell>
          <cell r="B1199" t="str">
            <v>36,bd Robert Schuman</v>
          </cell>
          <cell r="C1199" t="str">
            <v>L</v>
          </cell>
          <cell r="D1199" t="str">
            <v>8340</v>
          </cell>
          <cell r="E1199" t="str">
            <v>OLM</v>
          </cell>
          <cell r="F1199" t="str">
            <v>B</v>
          </cell>
        </row>
        <row r="1200">
          <cell r="A1200" t="str">
            <v>NIEBEL Jacqueline</v>
          </cell>
          <cell r="B1200" t="str">
            <v>53,rue des Maraichers</v>
          </cell>
          <cell r="C1200" t="str">
            <v>L</v>
          </cell>
          <cell r="D1200" t="str">
            <v>2124</v>
          </cell>
          <cell r="E1200" t="str">
            <v>Luxembourg</v>
          </cell>
          <cell r="F1200" t="str">
            <v>B</v>
          </cell>
        </row>
        <row r="1201">
          <cell r="A1201" t="str">
            <v>NIEDERPRUM BARBARA</v>
          </cell>
          <cell r="B1201" t="str">
            <v>19,RUE PRINCE HENRI</v>
          </cell>
          <cell r="C1201" t="str">
            <v>L</v>
          </cell>
          <cell r="D1201" t="str">
            <v>7341</v>
          </cell>
          <cell r="E1201" t="str">
            <v>HEISDORF</v>
          </cell>
          <cell r="F1201" t="str">
            <v>B</v>
          </cell>
        </row>
        <row r="1202">
          <cell r="A1202" t="str">
            <v>NIERENHAUSEN Sonja</v>
          </cell>
          <cell r="B1202" t="str">
            <v>14,rue Josy Welter</v>
          </cell>
          <cell r="C1202" t="str">
            <v>L</v>
          </cell>
          <cell r="D1202" t="str">
            <v>7256</v>
          </cell>
          <cell r="E1202" t="str">
            <v>WALFERDANGE</v>
          </cell>
          <cell r="F1202" t="str">
            <v>B</v>
          </cell>
        </row>
        <row r="1203">
          <cell r="A1203" t="str">
            <v>NIES Martine</v>
          </cell>
          <cell r="B1203" t="str">
            <v>20,rue d'Imbringen</v>
          </cell>
          <cell r="C1203" t="str">
            <v>L</v>
          </cell>
          <cell r="D1203" t="str">
            <v>6162</v>
          </cell>
          <cell r="E1203" t="str">
            <v>BOURGLINSTER</v>
          </cell>
          <cell r="F1203" t="str">
            <v>B</v>
          </cell>
        </row>
        <row r="1204">
          <cell r="A1204" t="str">
            <v>NIES MIREILLE</v>
          </cell>
          <cell r="B1204" t="str">
            <v>44,RUE BASSE</v>
          </cell>
          <cell r="C1204" t="str">
            <v>L</v>
          </cell>
          <cell r="D1204" t="str">
            <v>7307</v>
          </cell>
          <cell r="E1204" t="str">
            <v>STEINSEL</v>
          </cell>
          <cell r="F1204" t="str">
            <v>B</v>
          </cell>
        </row>
        <row r="1205">
          <cell r="A1205" t="str">
            <v>NILLES Cynthia</v>
          </cell>
          <cell r="B1205" t="str">
            <v>11,cité de l'Aeroport</v>
          </cell>
          <cell r="C1205" t="str">
            <v>L</v>
          </cell>
          <cell r="D1205" t="str">
            <v>1523</v>
          </cell>
          <cell r="E1205" t="str">
            <v>FINDEL</v>
          </cell>
          <cell r="F1205" t="str">
            <v>B</v>
          </cell>
        </row>
        <row r="1206">
          <cell r="A1206" t="str">
            <v>NIMA ROSAS Martha</v>
          </cell>
          <cell r="B1206" t="str">
            <v>105,rue d'Eich</v>
          </cell>
          <cell r="C1206" t="str">
            <v>L</v>
          </cell>
          <cell r="D1206" t="str">
            <v>1461</v>
          </cell>
          <cell r="E1206" t="str">
            <v>LUXEMBOURG</v>
          </cell>
          <cell r="F1206" t="str">
            <v>B</v>
          </cell>
        </row>
        <row r="1207">
          <cell r="A1207" t="str">
            <v>NIZET Yves</v>
          </cell>
          <cell r="B1207" t="str">
            <v>317,rue de Cessange</v>
          </cell>
          <cell r="C1207" t="str">
            <v>L</v>
          </cell>
          <cell r="D1207" t="str">
            <v>1321</v>
          </cell>
          <cell r="E1207" t="str">
            <v>Luxembourg</v>
          </cell>
          <cell r="F1207" t="str">
            <v>B</v>
          </cell>
        </row>
        <row r="1208">
          <cell r="A1208" t="str">
            <v>NOCHER THESY</v>
          </cell>
          <cell r="B1208" t="str">
            <v>4,RUE DES CERISIERS</v>
          </cell>
          <cell r="C1208" t="str">
            <v>L</v>
          </cell>
          <cell r="D1208" t="str">
            <v>7344</v>
          </cell>
          <cell r="E1208" t="str">
            <v>STEINSEL</v>
          </cell>
          <cell r="F1208" t="str">
            <v>B</v>
          </cell>
        </row>
        <row r="1209">
          <cell r="A1209" t="str">
            <v>NOLLE Irmlint</v>
          </cell>
          <cell r="B1209" t="str">
            <v>18,Imp. Michel Kieffer</v>
          </cell>
          <cell r="C1209" t="str">
            <v>L</v>
          </cell>
          <cell r="D1209" t="str">
            <v>8142</v>
          </cell>
          <cell r="E1209" t="str">
            <v>BRIDEL</v>
          </cell>
          <cell r="F1209" t="str">
            <v>B</v>
          </cell>
        </row>
        <row r="1210">
          <cell r="A1210" t="str">
            <v>NORDEA BANK S.A.</v>
          </cell>
          <cell r="B1210" t="str">
            <v>672,rue de Neudorf</v>
          </cell>
          <cell r="C1210" t="str">
            <v>L</v>
          </cell>
          <cell r="D1210" t="str">
            <v>2015</v>
          </cell>
          <cell r="E1210" t="str">
            <v>LUXEMBOURG</v>
          </cell>
          <cell r="F1210" t="str">
            <v>B</v>
          </cell>
        </row>
        <row r="1211">
          <cell r="A1211" t="str">
            <v>NORDIN Anders</v>
          </cell>
          <cell r="B1211" t="str">
            <v>10,place Verte</v>
          </cell>
          <cell r="C1211" t="str">
            <v>L</v>
          </cell>
          <cell r="D1211" t="str">
            <v>8159</v>
          </cell>
          <cell r="E1211" t="str">
            <v>BRIDEL</v>
          </cell>
          <cell r="F1211" t="str">
            <v>B</v>
          </cell>
        </row>
        <row r="1212">
          <cell r="A1212" t="str">
            <v>NOTHUM CLAUDINE</v>
          </cell>
          <cell r="B1212" t="str">
            <v>12,RUE DES ARDENNES</v>
          </cell>
          <cell r="C1212" t="str">
            <v>L</v>
          </cell>
          <cell r="D1212" t="str">
            <v>7714</v>
          </cell>
          <cell r="E1212" t="str">
            <v>COLMAR-BERG</v>
          </cell>
          <cell r="F1212" t="str">
            <v>B</v>
          </cell>
        </row>
        <row r="1213">
          <cell r="A1213" t="str">
            <v>NOUR EL DIN ESSAM</v>
          </cell>
          <cell r="B1213" t="str">
            <v>20,RUE PAUL HENKES</v>
          </cell>
          <cell r="C1213" t="str">
            <v>L</v>
          </cell>
          <cell r="D1213" t="str">
            <v>1710</v>
          </cell>
          <cell r="E1213" t="str">
            <v>LUXEMBOURG</v>
          </cell>
          <cell r="F1213" t="str">
            <v>B</v>
          </cell>
        </row>
        <row r="1214">
          <cell r="A1214" t="str">
            <v>NOUVELLE LUXELEC S.A.</v>
          </cell>
          <cell r="B1214" t="str">
            <v>9,HAEREBIERG</v>
          </cell>
          <cell r="C1214" t="str">
            <v>L</v>
          </cell>
          <cell r="D1214" t="str">
            <v>6868</v>
          </cell>
          <cell r="E1214" t="str">
            <v>WECKER</v>
          </cell>
          <cell r="F1214" t="str">
            <v>B</v>
          </cell>
        </row>
        <row r="1215">
          <cell r="A1215" t="str">
            <v>NUNES DE MATOS Bruno</v>
          </cell>
          <cell r="B1215" t="str">
            <v>Im Grund</v>
          </cell>
          <cell r="C1215" t="str">
            <v>L</v>
          </cell>
          <cell r="D1215" t="str">
            <v>7227</v>
          </cell>
          <cell r="E1215" t="str">
            <v>BERELDANGE</v>
          </cell>
          <cell r="F1215" t="str">
            <v>B</v>
          </cell>
        </row>
        <row r="1216">
          <cell r="A1216" t="str">
            <v>NYLUND GREEN Peggy</v>
          </cell>
          <cell r="B1216" t="str">
            <v>172,rue de Kirchberg</v>
          </cell>
          <cell r="C1216" t="str">
            <v>L</v>
          </cell>
          <cell r="D1216" t="str">
            <v>1858</v>
          </cell>
          <cell r="E1216" t="str">
            <v>LUXEMBOURG</v>
          </cell>
          <cell r="F1216" t="str">
            <v>B</v>
          </cell>
        </row>
        <row r="1217">
          <cell r="A1217" t="str">
            <v>OBERHOFFER Marie Luise</v>
          </cell>
          <cell r="B1217" t="str">
            <v>61,Bd. Prince Felix</v>
          </cell>
          <cell r="C1217" t="str">
            <v>L</v>
          </cell>
          <cell r="D1217" t="str">
            <v>1513</v>
          </cell>
          <cell r="E1217" t="str">
            <v>LUXEMBOURG</v>
          </cell>
          <cell r="F1217" t="str">
            <v>B</v>
          </cell>
        </row>
        <row r="1218">
          <cell r="A1218" t="str">
            <v>OBERWEIS Martine</v>
          </cell>
          <cell r="B1218" t="str">
            <v>6,rue du 31 Aout 1942</v>
          </cell>
          <cell r="C1218" t="str">
            <v>L</v>
          </cell>
          <cell r="D1218" t="str">
            <v>5809</v>
          </cell>
          <cell r="E1218" t="str">
            <v>HESPERANGE</v>
          </cell>
          <cell r="F1218" t="str">
            <v>B</v>
          </cell>
        </row>
        <row r="1219">
          <cell r="A1219" t="str">
            <v>OCAKDAN OZLEM</v>
          </cell>
          <cell r="B1219" t="str">
            <v>43,RUE DE BRIDEL</v>
          </cell>
          <cell r="C1219" t="str">
            <v>L</v>
          </cell>
          <cell r="D1219" t="str">
            <v>7217</v>
          </cell>
          <cell r="E1219" t="str">
            <v>BERELDANGE</v>
          </cell>
          <cell r="F1219" t="str">
            <v>B</v>
          </cell>
        </row>
        <row r="1220">
          <cell r="A1220" t="str">
            <v>OCHSNER Anne</v>
          </cell>
          <cell r="B1220" t="str">
            <v>4,rue Jean Engling</v>
          </cell>
          <cell r="C1220" t="str">
            <v>L</v>
          </cell>
          <cell r="D1220" t="str">
            <v>1466</v>
          </cell>
          <cell r="E1220" t="str">
            <v>LUXEMBOURG</v>
          </cell>
          <cell r="F1220" t="str">
            <v>B</v>
          </cell>
        </row>
        <row r="1221">
          <cell r="A1221" t="str">
            <v>OCHSNER Thor Martin Duus</v>
          </cell>
          <cell r="B1221" t="str">
            <v>4,rue Jean Engling</v>
          </cell>
          <cell r="C1221" t="str">
            <v>L</v>
          </cell>
          <cell r="D1221" t="str">
            <v>1466</v>
          </cell>
          <cell r="E1221" t="str">
            <v>LUXEMBOURG</v>
          </cell>
          <cell r="F1221" t="str">
            <v>B</v>
          </cell>
        </row>
        <row r="1222">
          <cell r="A1222" t="str">
            <v>OESTREICHER YVONNE</v>
          </cell>
          <cell r="B1222" t="str">
            <v>2,RUE TONY NEUMANN</v>
          </cell>
          <cell r="C1222" t="str">
            <v>L</v>
          </cell>
          <cell r="D1222" t="str">
            <v>2241</v>
          </cell>
          <cell r="E1222" t="str">
            <v>LUXEMBOURG</v>
          </cell>
          <cell r="F1222" t="str">
            <v>B</v>
          </cell>
        </row>
        <row r="1223">
          <cell r="A1223" t="str">
            <v>OFFERMANN Alain</v>
          </cell>
          <cell r="B1223" t="str">
            <v>22,rue du Canal</v>
          </cell>
          <cell r="C1223" t="str">
            <v>L</v>
          </cell>
          <cell r="D1223" t="str">
            <v>9020</v>
          </cell>
          <cell r="E1223" t="str">
            <v>ETTELBRUCK</v>
          </cell>
          <cell r="F1223" t="str">
            <v>B</v>
          </cell>
        </row>
        <row r="1224">
          <cell r="A1224" t="str">
            <v>OLESEN Allan Strand</v>
          </cell>
          <cell r="B1224" t="str">
            <v>28,rue de L'Alzette</v>
          </cell>
          <cell r="C1224" t="str">
            <v>L</v>
          </cell>
          <cell r="D1224" t="str">
            <v>7210</v>
          </cell>
          <cell r="E1224" t="str">
            <v>HELMSANGE</v>
          </cell>
          <cell r="F1224" t="str">
            <v>B</v>
          </cell>
        </row>
        <row r="1225">
          <cell r="A1225" t="str">
            <v>OLINGER Catherine</v>
          </cell>
          <cell r="B1225" t="str">
            <v>24,rue Leon Kaufmann</v>
          </cell>
          <cell r="C1225" t="str">
            <v>L</v>
          </cell>
          <cell r="D1225" t="str">
            <v>1853</v>
          </cell>
          <cell r="E1225" t="str">
            <v>LUXEMBOURG</v>
          </cell>
          <cell r="F1225" t="str">
            <v>B</v>
          </cell>
        </row>
        <row r="1226">
          <cell r="A1226" t="str">
            <v>OLINGER MARTINE</v>
          </cell>
          <cell r="B1226" t="str">
            <v>7,RUE ADOLPHE WEIS</v>
          </cell>
          <cell r="C1226" t="str">
            <v>L</v>
          </cell>
          <cell r="D1226" t="str">
            <v>7260</v>
          </cell>
          <cell r="E1226" t="str">
            <v>BERELDANGE</v>
          </cell>
          <cell r="F1226" t="str">
            <v>B</v>
          </cell>
        </row>
        <row r="1227">
          <cell r="A1227" t="str">
            <v>OLIVEIRA Antonio</v>
          </cell>
          <cell r="B1227" t="str">
            <v>28,rue de Neudorf</v>
          </cell>
          <cell r="C1227" t="str">
            <v>L</v>
          </cell>
          <cell r="D1227" t="str">
            <v>2222</v>
          </cell>
          <cell r="E1227" t="str">
            <v>LUXEMBOURG</v>
          </cell>
          <cell r="F1227" t="str">
            <v>B</v>
          </cell>
        </row>
        <row r="1228">
          <cell r="A1228" t="str">
            <v>OLIVEIRA SILVA José</v>
          </cell>
          <cell r="B1228" t="str">
            <v>3,sen. de la scierie</v>
          </cell>
          <cell r="C1228" t="str">
            <v>L</v>
          </cell>
          <cell r="D1228" t="str">
            <v>2528</v>
          </cell>
          <cell r="E1228" t="str">
            <v>LUXEMBOURG</v>
          </cell>
          <cell r="F1228" t="str">
            <v>B</v>
          </cell>
        </row>
        <row r="1229">
          <cell r="A1229" t="str">
            <v>OLYMPIA LUX S.A.</v>
          </cell>
          <cell r="B1229" t="str">
            <v>70,DERNIER SOL</v>
          </cell>
          <cell r="C1229" t="str">
            <v>L</v>
          </cell>
          <cell r="D1229" t="str">
            <v>2543</v>
          </cell>
          <cell r="E1229" t="str">
            <v>LUXEMBOURG</v>
          </cell>
          <cell r="F1229" t="str">
            <v>B</v>
          </cell>
        </row>
        <row r="1230">
          <cell r="A1230" t="str">
            <v>OPPEL Pia</v>
          </cell>
          <cell r="B1230" t="str">
            <v>110,rue de Luxembourg</v>
          </cell>
          <cell r="C1230" t="str">
            <v>L</v>
          </cell>
          <cell r="D1230" t="str">
            <v>8140</v>
          </cell>
          <cell r="E1230" t="str">
            <v>BRIDEL</v>
          </cell>
          <cell r="F1230" t="str">
            <v>B</v>
          </cell>
        </row>
        <row r="1231">
          <cell r="A1231" t="str">
            <v>ORIGER Isabelle</v>
          </cell>
          <cell r="B1231" t="str">
            <v>8,rue de la Gare</v>
          </cell>
          <cell r="C1231" t="str">
            <v>L</v>
          </cell>
          <cell r="D1231" t="str">
            <v>4999</v>
          </cell>
          <cell r="E1231" t="str">
            <v>SCHOUWEILER</v>
          </cell>
          <cell r="F1231" t="str">
            <v>B</v>
          </cell>
        </row>
        <row r="1232">
          <cell r="A1232" t="str">
            <v>ORLOVIC SASA</v>
          </cell>
          <cell r="B1232" t="str">
            <v>11,ROUTE DE LIVANGE</v>
          </cell>
          <cell r="C1232" t="str">
            <v>L</v>
          </cell>
          <cell r="D1232" t="str">
            <v>3252</v>
          </cell>
          <cell r="E1232" t="str">
            <v>BETTEMBOURG</v>
          </cell>
          <cell r="F1232" t="str">
            <v>B</v>
          </cell>
        </row>
        <row r="1233">
          <cell r="A1233" t="str">
            <v>ORTIZ VICTOR</v>
          </cell>
          <cell r="B1233" t="str">
            <v>43,RUE DE L'EGLISE</v>
          </cell>
          <cell r="C1233" t="str">
            <v>L</v>
          </cell>
          <cell r="D1233" t="str">
            <v>7224</v>
          </cell>
          <cell r="E1233" t="str">
            <v>WALFERDANGE</v>
          </cell>
          <cell r="F1233" t="str">
            <v>B</v>
          </cell>
        </row>
        <row r="1234">
          <cell r="A1234" t="str">
            <v>OSTERGREN Annika</v>
          </cell>
          <cell r="B1234" t="str">
            <v>29,rue Notre-Dame</v>
          </cell>
          <cell r="C1234" t="str">
            <v>L</v>
          </cell>
          <cell r="D1234" t="str">
            <v>2240</v>
          </cell>
          <cell r="E1234" t="str">
            <v>LUXEMBOURG</v>
          </cell>
          <cell r="F1234" t="str">
            <v>B</v>
          </cell>
        </row>
        <row r="1235">
          <cell r="A1235" t="str">
            <v>OSWALD Malou</v>
          </cell>
          <cell r="B1235" t="str">
            <v>12,RUE JEAN DE BECK</v>
          </cell>
          <cell r="C1235" t="str">
            <v>L</v>
          </cell>
          <cell r="D1235" t="str">
            <v>7308</v>
          </cell>
          <cell r="E1235" t="str">
            <v>HEISDORF</v>
          </cell>
          <cell r="F1235" t="str">
            <v>B</v>
          </cell>
        </row>
        <row r="1236">
          <cell r="A1236" t="str">
            <v>OVERNIGHT EURO EXPRESS</v>
          </cell>
          <cell r="B1236" t="str">
            <v>2,rue des Celtes</v>
          </cell>
          <cell r="C1236" t="str">
            <v>L</v>
          </cell>
          <cell r="D1236" t="str">
            <v>1318</v>
          </cell>
          <cell r="E1236" t="str">
            <v>LUXEMBOURG</v>
          </cell>
          <cell r="F1236" t="str">
            <v>B</v>
          </cell>
        </row>
        <row r="1237">
          <cell r="A1237" t="str">
            <v>PACIOTTI Patricia</v>
          </cell>
          <cell r="B1237" t="str">
            <v>80,route de Longwy</v>
          </cell>
          <cell r="C1237" t="str">
            <v>L</v>
          </cell>
          <cell r="D1237" t="str">
            <v>4831</v>
          </cell>
          <cell r="E1237" t="str">
            <v>RODANGE</v>
          </cell>
          <cell r="F1237" t="str">
            <v>B</v>
          </cell>
        </row>
        <row r="1238">
          <cell r="A1238" t="str">
            <v>PAGOTTO Valfrida</v>
          </cell>
          <cell r="B1238" t="str">
            <v>28,rue Lucien Wercollier</v>
          </cell>
          <cell r="C1238" t="str">
            <v>L</v>
          </cell>
          <cell r="D1238" t="str">
            <v>8156</v>
          </cell>
          <cell r="E1238" t="str">
            <v>BRIDEL</v>
          </cell>
          <cell r="F1238" t="str">
            <v>B</v>
          </cell>
        </row>
        <row r="1239">
          <cell r="A1239" t="str">
            <v>PALETTA Pilione Secondo</v>
          </cell>
          <cell r="B1239" t="str">
            <v>30,BD. Baden Powell</v>
          </cell>
          <cell r="C1239" t="str">
            <v>L</v>
          </cell>
          <cell r="D1239" t="str">
            <v>1211</v>
          </cell>
          <cell r="E1239" t="str">
            <v>LUXEMBOURG</v>
          </cell>
          <cell r="F1239" t="str">
            <v>B</v>
          </cell>
        </row>
        <row r="1240">
          <cell r="A1240" t="str">
            <v>PANSIN Fernand Francois</v>
          </cell>
          <cell r="B1240" t="str">
            <v>13,rue Basse</v>
          </cell>
          <cell r="C1240" t="str">
            <v>L</v>
          </cell>
          <cell r="D1240" t="str">
            <v>7307</v>
          </cell>
          <cell r="E1240" t="str">
            <v>STEINSEL</v>
          </cell>
          <cell r="F1240" t="str">
            <v>B</v>
          </cell>
        </row>
        <row r="1241">
          <cell r="A1241" t="str">
            <v>PAPETERIE HOFFMANN</v>
          </cell>
          <cell r="B1241" t="str">
            <v>12,AV.DE LA PORTE-NEUVE</v>
          </cell>
          <cell r="C1241" t="str">
            <v>L</v>
          </cell>
          <cell r="D1241" t="str">
            <v>2227</v>
          </cell>
          <cell r="E1241" t="str">
            <v>LUXEMBOURG</v>
          </cell>
          <cell r="F1241" t="str">
            <v>B</v>
          </cell>
        </row>
        <row r="1242">
          <cell r="A1242" t="str">
            <v>PARAHY Delphine</v>
          </cell>
          <cell r="B1242" t="str">
            <v>134,bd de la Petrusse</v>
          </cell>
          <cell r="C1242" t="str">
            <v>L</v>
          </cell>
          <cell r="D1242" t="str">
            <v>2330</v>
          </cell>
          <cell r="E1242" t="str">
            <v>LUXEMBOURG</v>
          </cell>
          <cell r="F1242" t="str">
            <v>B</v>
          </cell>
        </row>
        <row r="1243">
          <cell r="A1243" t="str">
            <v>PARQUET BOHM S.A.R.L.</v>
          </cell>
          <cell r="B1243" t="str">
            <v>15,rue de Munsbach</v>
          </cell>
          <cell r="C1243" t="str">
            <v>L</v>
          </cell>
          <cell r="D1243" t="str">
            <v>6941</v>
          </cell>
          <cell r="E1243" t="str">
            <v>Niederanven</v>
          </cell>
          <cell r="F1243" t="str">
            <v>B</v>
          </cell>
        </row>
        <row r="1244">
          <cell r="A1244" t="str">
            <v>PARREIRA DE JESUS Antonio</v>
          </cell>
          <cell r="B1244" t="str">
            <v>109,rue de Beggen</v>
          </cell>
          <cell r="C1244" t="str">
            <v>L</v>
          </cell>
          <cell r="D1244" t="str">
            <v>1221</v>
          </cell>
          <cell r="E1244" t="str">
            <v>LUXEMBOURG</v>
          </cell>
          <cell r="F1244" t="str">
            <v>B</v>
          </cell>
        </row>
        <row r="1245">
          <cell r="A1245" t="str">
            <v>PAULUS CAMILLE</v>
          </cell>
          <cell r="B1245" t="str">
            <v>5,RUE DE L'ALZETTE</v>
          </cell>
          <cell r="C1245" t="str">
            <v>L</v>
          </cell>
          <cell r="D1245" t="str">
            <v>7210</v>
          </cell>
          <cell r="E1245" t="str">
            <v>HELMSANGE</v>
          </cell>
          <cell r="F1245" t="str">
            <v>B</v>
          </cell>
        </row>
        <row r="1246">
          <cell r="A1246" t="str">
            <v>PAULUS Isabelle</v>
          </cell>
          <cell r="B1246" t="str">
            <v>5,rue de l'Alzette</v>
          </cell>
          <cell r="C1246" t="str">
            <v>L</v>
          </cell>
          <cell r="D1246" t="str">
            <v>7210</v>
          </cell>
          <cell r="E1246" t="str">
            <v>HELMSANGE</v>
          </cell>
          <cell r="F1246" t="str">
            <v>B</v>
          </cell>
        </row>
        <row r="1247">
          <cell r="A1247" t="str">
            <v>PAULUS MICHEL</v>
          </cell>
          <cell r="B1247" t="str">
            <v>44,RUE PIERRE KRIER</v>
          </cell>
          <cell r="C1247" t="str">
            <v>L</v>
          </cell>
          <cell r="D1247" t="str">
            <v>3854</v>
          </cell>
          <cell r="E1247" t="str">
            <v>SCHIFFLANGE</v>
          </cell>
          <cell r="F1247" t="str">
            <v>B</v>
          </cell>
        </row>
        <row r="1248">
          <cell r="A1248" t="str">
            <v>PAULUS Sylvie</v>
          </cell>
          <cell r="B1248" t="str">
            <v>53,rue de Wormeldange</v>
          </cell>
          <cell r="C1248" t="str">
            <v>L</v>
          </cell>
          <cell r="D1248" t="str">
            <v>6955</v>
          </cell>
          <cell r="E1248" t="str">
            <v>RODENBOURG</v>
          </cell>
          <cell r="F1248" t="str">
            <v>B</v>
          </cell>
        </row>
        <row r="1249">
          <cell r="A1249" t="str">
            <v>PAULY GEORGES HENRI</v>
          </cell>
          <cell r="B1249" t="str">
            <v>13,RUE J-B NOTHOMB</v>
          </cell>
          <cell r="C1249" t="str">
            <v>L</v>
          </cell>
          <cell r="D1249" t="str">
            <v>2232</v>
          </cell>
          <cell r="E1249" t="str">
            <v>LUXEMBOURG</v>
          </cell>
          <cell r="F1249" t="str">
            <v>B</v>
          </cell>
        </row>
        <row r="1250">
          <cell r="A1250" t="str">
            <v>PAX Origer</v>
          </cell>
          <cell r="B1250" t="str">
            <v>51,op der Gell</v>
          </cell>
          <cell r="C1250" t="str">
            <v>L</v>
          </cell>
          <cell r="D1250" t="str">
            <v>5754</v>
          </cell>
          <cell r="E1250" t="str">
            <v>FRISANGE</v>
          </cell>
          <cell r="F1250" t="str">
            <v>B</v>
          </cell>
        </row>
        <row r="1251">
          <cell r="A1251" t="str">
            <v>PEDERSEN LEIF</v>
          </cell>
          <cell r="B1251" t="str">
            <v>3,RUE DU KIEM</v>
          </cell>
          <cell r="C1251" t="str">
            <v>L</v>
          </cell>
          <cell r="D1251" t="str">
            <v>8328</v>
          </cell>
          <cell r="E1251" t="str">
            <v>CAPELLEN</v>
          </cell>
          <cell r="F1251" t="str">
            <v>B</v>
          </cell>
        </row>
        <row r="1252">
          <cell r="A1252" t="str">
            <v>PEDROSA MINEIRO Paulo</v>
          </cell>
          <cell r="B1252" t="str">
            <v>15,rue de Helmdange</v>
          </cell>
          <cell r="C1252" t="str">
            <v>L</v>
          </cell>
          <cell r="D1252" t="str">
            <v>7360</v>
          </cell>
          <cell r="E1252" t="str">
            <v>HELMDANGE</v>
          </cell>
          <cell r="F1252" t="str">
            <v>B</v>
          </cell>
        </row>
        <row r="1253">
          <cell r="A1253" t="str">
            <v>PEFFER Mireille Albertine</v>
          </cell>
          <cell r="B1253" t="str">
            <v>3,rue Nicolas-Victor Colbert</v>
          </cell>
          <cell r="C1253" t="str">
            <v>L</v>
          </cell>
          <cell r="D1253" t="str">
            <v>7356</v>
          </cell>
          <cell r="E1253" t="str">
            <v>LORENTZWEILER</v>
          </cell>
          <cell r="F1253" t="str">
            <v>B</v>
          </cell>
        </row>
        <row r="1254">
          <cell r="A1254" t="str">
            <v>PEIFFER ALAIN</v>
          </cell>
          <cell r="B1254" t="str">
            <v>9,RUE DES ANEMONES</v>
          </cell>
          <cell r="C1254" t="str">
            <v>L</v>
          </cell>
          <cell r="D1254" t="str">
            <v>1129</v>
          </cell>
          <cell r="E1254" t="str">
            <v>DOMMELDANGE</v>
          </cell>
          <cell r="F1254" t="str">
            <v>B</v>
          </cell>
        </row>
        <row r="1255">
          <cell r="A1255" t="str">
            <v>PEIFFER LIETTE</v>
          </cell>
          <cell r="B1255" t="str">
            <v>16,RUE DE MARCHE</v>
          </cell>
          <cell r="C1255" t="str">
            <v>L</v>
          </cell>
          <cell r="D1255" t="str">
            <v>2125</v>
          </cell>
          <cell r="E1255" t="str">
            <v>LUXEMBOURG</v>
          </cell>
          <cell r="F1255" t="str">
            <v>B</v>
          </cell>
        </row>
        <row r="1256">
          <cell r="A1256" t="str">
            <v>PEIFFER Steve Emile Carlo</v>
          </cell>
          <cell r="B1256" t="str">
            <v>22,rue Nicolas Roth</v>
          </cell>
          <cell r="C1256" t="str">
            <v>L</v>
          </cell>
          <cell r="D1256" t="str">
            <v>4943</v>
          </cell>
          <cell r="E1256" t="str">
            <v>HAUTCHARAGE</v>
          </cell>
          <cell r="F1256" t="str">
            <v>B</v>
          </cell>
        </row>
        <row r="1257">
          <cell r="A1257" t="str">
            <v>PEIXOTO DE CASTRO Manuel Anton</v>
          </cell>
          <cell r="B1257" t="str">
            <v>24,rue Steinberg</v>
          </cell>
          <cell r="C1257" t="str">
            <v>L</v>
          </cell>
          <cell r="D1257" t="str">
            <v>3753</v>
          </cell>
          <cell r="E1257" t="str">
            <v>RUMELANGE</v>
          </cell>
          <cell r="F1257" t="str">
            <v>B</v>
          </cell>
        </row>
        <row r="1258">
          <cell r="A1258" t="str">
            <v>PELIKAN GERHARD</v>
          </cell>
          <cell r="B1258" t="str">
            <v>29,RUE MATHIAS TRESCH</v>
          </cell>
          <cell r="C1258" t="str">
            <v>L</v>
          </cell>
          <cell r="D1258" t="str">
            <v>2626</v>
          </cell>
          <cell r="E1258" t="str">
            <v>LUXEMBOURG</v>
          </cell>
          <cell r="F1258" t="str">
            <v>B</v>
          </cell>
        </row>
        <row r="1259">
          <cell r="A1259" t="str">
            <v>PELLIZZER Marie</v>
          </cell>
          <cell r="B1259" t="str">
            <v>178,cite Roger Schmitz</v>
          </cell>
          <cell r="C1259" t="str">
            <v>L</v>
          </cell>
          <cell r="D1259" t="str">
            <v>7381</v>
          </cell>
          <cell r="E1259" t="str">
            <v>BOFFERDANGE</v>
          </cell>
          <cell r="F1259" t="str">
            <v>B</v>
          </cell>
        </row>
        <row r="1260">
          <cell r="A1260" t="str">
            <v>PELS Bernardus</v>
          </cell>
          <cell r="B1260" t="str">
            <v>13,bei der Aarnescht</v>
          </cell>
          <cell r="C1260" t="str">
            <v>L</v>
          </cell>
          <cell r="D1260" t="str">
            <v>6969</v>
          </cell>
          <cell r="E1260" t="str">
            <v>OBERANVEN</v>
          </cell>
          <cell r="F1260" t="str">
            <v>B</v>
          </cell>
        </row>
        <row r="1261">
          <cell r="A1261" t="str">
            <v>PELTOLA ESA PEKKA</v>
          </cell>
          <cell r="B1261" t="str">
            <v>9,cité Roger Schmit</v>
          </cell>
          <cell r="C1261" t="str">
            <v>L</v>
          </cell>
          <cell r="D1261" t="str">
            <v>7581</v>
          </cell>
          <cell r="E1261" t="str">
            <v>WALFERDANGE</v>
          </cell>
          <cell r="F1261" t="str">
            <v>B</v>
          </cell>
        </row>
        <row r="1262">
          <cell r="A1262" t="str">
            <v>PEPIN EDMOND</v>
          </cell>
          <cell r="B1262" t="str">
            <v>100,RUE MERJAI</v>
          </cell>
          <cell r="C1262" t="str">
            <v>L</v>
          </cell>
          <cell r="D1262" t="str">
            <v>2145</v>
          </cell>
          <cell r="E1262" t="str">
            <v>LUXEMBOURG</v>
          </cell>
          <cell r="F1262" t="str">
            <v>B</v>
          </cell>
        </row>
        <row r="1263">
          <cell r="A1263" t="str">
            <v>PEPORTE Theo</v>
          </cell>
          <cell r="B1263" t="str">
            <v>20a,rue Xavier de Feller</v>
          </cell>
          <cell r="C1263" t="str">
            <v>L</v>
          </cell>
          <cell r="D1263" t="str">
            <v>1514</v>
          </cell>
          <cell r="E1263" t="str">
            <v>LUXEMBOURG</v>
          </cell>
          <cell r="F1263" t="str">
            <v>B</v>
          </cell>
        </row>
        <row r="1264">
          <cell r="A1264" t="str">
            <v>PEREIRA ANTUNES Manuela</v>
          </cell>
          <cell r="B1264" t="str">
            <v>1,rue Eecherschmelz</v>
          </cell>
          <cell r="C1264" t="str">
            <v>L</v>
          </cell>
          <cell r="D1264" t="str">
            <v>1481</v>
          </cell>
          <cell r="E1264" t="str">
            <v>LUXEMBOURG</v>
          </cell>
          <cell r="F1264" t="str">
            <v>B</v>
          </cell>
        </row>
        <row r="1265">
          <cell r="A1265" t="str">
            <v>PEREIRA Claudia</v>
          </cell>
          <cell r="B1265" t="str">
            <v>66,rue du 10 Octobre</v>
          </cell>
          <cell r="C1265" t="str">
            <v>L</v>
          </cell>
          <cell r="D1265" t="str">
            <v>7243</v>
          </cell>
          <cell r="E1265" t="str">
            <v>BERELDANGE</v>
          </cell>
          <cell r="F1265" t="str">
            <v>B</v>
          </cell>
        </row>
        <row r="1266">
          <cell r="A1266" t="str">
            <v>PEREIRA Paula</v>
          </cell>
          <cell r="B1266" t="str">
            <v>10,rue de Hellange</v>
          </cell>
          <cell r="C1266" t="str">
            <v>L</v>
          </cell>
          <cell r="D1266" t="str">
            <v>3327</v>
          </cell>
          <cell r="E1266" t="str">
            <v>CRAUTHEM</v>
          </cell>
          <cell r="F1266" t="str">
            <v>B</v>
          </cell>
        </row>
        <row r="1267">
          <cell r="A1267" t="str">
            <v>PERL MATHIAS</v>
          </cell>
          <cell r="B1267" t="str">
            <v>4,RUE LEON WEIRICH</v>
          </cell>
          <cell r="C1267" t="str">
            <v>L</v>
          </cell>
          <cell r="D1267" t="str">
            <v>4348</v>
          </cell>
          <cell r="E1267" t="str">
            <v>ESCH/ALZETTE</v>
          </cell>
          <cell r="F1267" t="str">
            <v>B</v>
          </cell>
        </row>
        <row r="1268">
          <cell r="A1268" t="str">
            <v>PERL Roger</v>
          </cell>
          <cell r="B1268" t="str">
            <v>55,rue Charles Arendt</v>
          </cell>
          <cell r="C1268" t="str">
            <v>L</v>
          </cell>
          <cell r="D1268" t="str">
            <v>1134</v>
          </cell>
          <cell r="E1268" t="str">
            <v>LUXEMBOURG</v>
          </cell>
          <cell r="F1268" t="str">
            <v>B</v>
          </cell>
        </row>
        <row r="1269">
          <cell r="A1269" t="str">
            <v>PERRARD SARL</v>
          </cell>
          <cell r="B1269" t="str">
            <v>94,rue du Gruenenwald</v>
          </cell>
          <cell r="C1269" t="str">
            <v>L</v>
          </cell>
          <cell r="D1269" t="str">
            <v>1912</v>
          </cell>
          <cell r="E1269" t="str">
            <v>LUXEMBOURG</v>
          </cell>
          <cell r="F1269" t="str">
            <v>B</v>
          </cell>
        </row>
        <row r="1270">
          <cell r="A1270" t="str">
            <v>PERREIRA DE AZEVEDO Maria</v>
          </cell>
          <cell r="B1270" t="str">
            <v>213,rue de la Libération</v>
          </cell>
          <cell r="C1270" t="str">
            <v>L</v>
          </cell>
          <cell r="D1270" t="str">
            <v>3512</v>
          </cell>
          <cell r="E1270" t="str">
            <v>DUDELANGE</v>
          </cell>
          <cell r="F1270" t="str">
            <v>B</v>
          </cell>
        </row>
        <row r="1271">
          <cell r="A1271" t="str">
            <v>PERREIRA MAGUY</v>
          </cell>
          <cell r="B1271" t="str">
            <v>99,RUE LAURENT MENAGER</v>
          </cell>
          <cell r="C1271" t="str">
            <v>L</v>
          </cell>
          <cell r="D1271" t="str">
            <v>2143</v>
          </cell>
          <cell r="E1271" t="str">
            <v>LUXEMBOURG</v>
          </cell>
          <cell r="F1271" t="str">
            <v>B</v>
          </cell>
        </row>
        <row r="1272">
          <cell r="A1272" t="str">
            <v>PERSIA Nives</v>
          </cell>
          <cell r="B1272" t="str">
            <v>3,Reimerwee</v>
          </cell>
          <cell r="C1272" t="str">
            <v>L</v>
          </cell>
          <cell r="D1272" t="str">
            <v>3939</v>
          </cell>
          <cell r="E1272" t="str">
            <v>MONDERCANGE</v>
          </cell>
          <cell r="F1272" t="str">
            <v>B</v>
          </cell>
        </row>
        <row r="1273">
          <cell r="A1273" t="str">
            <v>PESCH DENISE</v>
          </cell>
          <cell r="B1273" t="str">
            <v>25,RUE JOSY WELTER</v>
          </cell>
          <cell r="C1273" t="str">
            <v>L</v>
          </cell>
          <cell r="D1273" t="str">
            <v>7256</v>
          </cell>
          <cell r="E1273" t="str">
            <v>WALFERDANGE</v>
          </cell>
          <cell r="F1273" t="str">
            <v>B</v>
          </cell>
        </row>
        <row r="1274">
          <cell r="A1274" t="str">
            <v>PESCHE EMILE</v>
          </cell>
          <cell r="B1274" t="str">
            <v>33,RUE DE MARCHE</v>
          </cell>
          <cell r="C1274" t="str">
            <v>L</v>
          </cell>
          <cell r="D1274" t="str">
            <v>2125</v>
          </cell>
          <cell r="E1274" t="str">
            <v>LUXEMBOURG</v>
          </cell>
          <cell r="F1274" t="str">
            <v>B</v>
          </cell>
        </row>
        <row r="1275">
          <cell r="A1275" t="str">
            <v>PETER ROMAIN</v>
          </cell>
          <cell r="B1275" t="str">
            <v>13,RUE DE LA CHAPELLE</v>
          </cell>
          <cell r="C1275" t="str">
            <v>L</v>
          </cell>
          <cell r="D1275" t="str">
            <v>7522</v>
          </cell>
          <cell r="E1275" t="str">
            <v>MERSCH</v>
          </cell>
          <cell r="F1275" t="str">
            <v>B</v>
          </cell>
        </row>
        <row r="1276">
          <cell r="A1276" t="str">
            <v>PETIT Marc</v>
          </cell>
          <cell r="B1276" t="str">
            <v>13,rue Charlotte Engels</v>
          </cell>
          <cell r="C1276" t="str">
            <v>L</v>
          </cell>
          <cell r="D1276" t="str">
            <v>1482</v>
          </cell>
          <cell r="E1276" t="str">
            <v>LUXEMBOURG</v>
          </cell>
          <cell r="F1276" t="str">
            <v>B</v>
          </cell>
        </row>
        <row r="1277">
          <cell r="A1277" t="str">
            <v>PETRY Pierre</v>
          </cell>
          <cell r="B1277" t="str">
            <v>11,rue des Vergers</v>
          </cell>
          <cell r="C1277" t="str">
            <v>L</v>
          </cell>
          <cell r="D1277" t="str">
            <v>7338</v>
          </cell>
          <cell r="E1277" t="str">
            <v>HEISDORF</v>
          </cell>
          <cell r="F1277" t="str">
            <v>B</v>
          </cell>
        </row>
        <row r="1278">
          <cell r="A1278" t="str">
            <v>PETTINGER Patricia Virginie</v>
          </cell>
          <cell r="B1278" t="str">
            <v>109,Cite Roger Schmitz</v>
          </cell>
          <cell r="C1278" t="str">
            <v>L</v>
          </cell>
          <cell r="D1278" t="str">
            <v>7381</v>
          </cell>
          <cell r="E1278" t="str">
            <v>BOFFERDANGE</v>
          </cell>
          <cell r="F1278" t="str">
            <v>B</v>
          </cell>
        </row>
        <row r="1279">
          <cell r="A1279" t="str">
            <v>PEZ Marco</v>
          </cell>
          <cell r="B1279" t="str">
            <v>22,route d'Echternach</v>
          </cell>
          <cell r="C1279" t="str">
            <v>L</v>
          </cell>
          <cell r="D1279" t="str">
            <v>6240</v>
          </cell>
          <cell r="E1279" t="str">
            <v>GRAULINSTER</v>
          </cell>
          <cell r="F1279" t="str">
            <v>B</v>
          </cell>
        </row>
        <row r="1280">
          <cell r="A1280" t="str">
            <v>PFALTZGRAFF SYLVAINE</v>
          </cell>
          <cell r="B1280" t="str">
            <v>14,RUE DES PRUNELLES</v>
          </cell>
          <cell r="C1280" t="str">
            <v>L</v>
          </cell>
          <cell r="D1280" t="str">
            <v>7349</v>
          </cell>
          <cell r="E1280" t="str">
            <v>HEISDORF</v>
          </cell>
          <cell r="F1280" t="str">
            <v>B</v>
          </cell>
        </row>
        <row r="1281">
          <cell r="A1281" t="str">
            <v>PHALIPPOU Isabelle</v>
          </cell>
          <cell r="B1281" t="str">
            <v>73,Fond St. Martin</v>
          </cell>
          <cell r="C1281" t="str">
            <v>L</v>
          </cell>
          <cell r="D1281" t="str">
            <v>2135</v>
          </cell>
          <cell r="E1281" t="str">
            <v>LUXEMBOURG</v>
          </cell>
          <cell r="F1281" t="str">
            <v>B</v>
          </cell>
        </row>
        <row r="1282">
          <cell r="A1282" t="str">
            <v>PHAN Lac Ngoc</v>
          </cell>
          <cell r="B1282" t="str">
            <v>21,rue de l'Eglise</v>
          </cell>
          <cell r="C1282" t="str">
            <v>L</v>
          </cell>
          <cell r="D1282" t="str">
            <v>4106</v>
          </cell>
          <cell r="E1282" t="str">
            <v>ESCH-ALZETTE</v>
          </cell>
          <cell r="F1282" t="str">
            <v>B</v>
          </cell>
        </row>
        <row r="1283">
          <cell r="A1283" t="str">
            <v>PHAN Lac Thai</v>
          </cell>
          <cell r="B1283" t="str">
            <v>24,rue Mathias Tresch</v>
          </cell>
          <cell r="C1283" t="str">
            <v>L</v>
          </cell>
          <cell r="D1283" t="str">
            <v>2626</v>
          </cell>
          <cell r="E1283" t="str">
            <v>LUXEMBOURG</v>
          </cell>
          <cell r="F1283" t="str">
            <v>B</v>
          </cell>
        </row>
        <row r="1284">
          <cell r="A1284" t="str">
            <v>PHILIPP Gérard</v>
          </cell>
          <cell r="B1284" t="str">
            <v>27,rue J.P. Huberty</v>
          </cell>
          <cell r="C1284" t="str">
            <v>L</v>
          </cell>
          <cell r="D1284" t="str">
            <v>1742</v>
          </cell>
          <cell r="E1284" t="str">
            <v>Luxembourg</v>
          </cell>
          <cell r="F1284" t="str">
            <v>B</v>
          </cell>
        </row>
        <row r="1285">
          <cell r="A1285" t="str">
            <v>PHILLIPS David</v>
          </cell>
          <cell r="B1285" t="str">
            <v>38,rue de Rollingergrund</v>
          </cell>
          <cell r="C1285" t="str">
            <v>L</v>
          </cell>
          <cell r="D1285" t="str">
            <v>2440</v>
          </cell>
          <cell r="E1285" t="str">
            <v>LUXEMBOURG</v>
          </cell>
          <cell r="F1285" t="str">
            <v>B</v>
          </cell>
        </row>
        <row r="1286">
          <cell r="A1286" t="str">
            <v>PICCO Marc</v>
          </cell>
          <cell r="B1286" t="str">
            <v>25,rue des Noyers</v>
          </cell>
          <cell r="C1286" t="str">
            <v>L</v>
          </cell>
          <cell r="D1286" t="str">
            <v>7594</v>
          </cell>
          <cell r="E1286" t="str">
            <v>BERINGEN</v>
          </cell>
          <cell r="F1286" t="str">
            <v>B</v>
          </cell>
        </row>
        <row r="1287">
          <cell r="A1287" t="str">
            <v>PILLATSCH Daniel</v>
          </cell>
          <cell r="B1287" t="str">
            <v>3,rue des Roses</v>
          </cell>
          <cell r="C1287" t="str">
            <v>L</v>
          </cell>
          <cell r="D1287" t="str">
            <v>7249</v>
          </cell>
          <cell r="E1287" t="str">
            <v>BERELDANGE</v>
          </cell>
          <cell r="F1287" t="str">
            <v>B</v>
          </cell>
        </row>
        <row r="1288">
          <cell r="A1288" t="str">
            <v>PILLOT Marie-Christine</v>
          </cell>
          <cell r="B1288" t="str">
            <v>103,rue de bonnevoie</v>
          </cell>
          <cell r="C1288" t="str">
            <v>L</v>
          </cell>
          <cell r="D1288" t="str">
            <v>1261</v>
          </cell>
          <cell r="E1288" t="str">
            <v>LUXEMBOURG</v>
          </cell>
          <cell r="F1288" t="str">
            <v>B</v>
          </cell>
        </row>
        <row r="1289">
          <cell r="A1289" t="str">
            <v>PILS LILIANE</v>
          </cell>
          <cell r="B1289" t="str">
            <v>100,RUE DE CIMETIERE</v>
          </cell>
          <cell r="C1289" t="str">
            <v>L</v>
          </cell>
          <cell r="D1289" t="str">
            <v>7313</v>
          </cell>
          <cell r="E1289" t="str">
            <v>HEISDORF</v>
          </cell>
          <cell r="F1289" t="str">
            <v>B</v>
          </cell>
        </row>
        <row r="1290">
          <cell r="A1290" t="str">
            <v>PINCON Annette</v>
          </cell>
          <cell r="B1290" t="str">
            <v>34,rte d'Arlon</v>
          </cell>
          <cell r="C1290" t="str">
            <v>L</v>
          </cell>
          <cell r="D1290" t="str">
            <v>8210</v>
          </cell>
          <cell r="E1290" t="str">
            <v>MAMER</v>
          </cell>
          <cell r="F1290" t="str">
            <v>B</v>
          </cell>
        </row>
        <row r="1291">
          <cell r="A1291" t="str">
            <v>PINHEIRO DOS SANTOS Ernesto</v>
          </cell>
          <cell r="B1291" t="str">
            <v>118,cite Roger Schmitz</v>
          </cell>
          <cell r="C1291" t="str">
            <v>L</v>
          </cell>
          <cell r="D1291" t="str">
            <v>7381</v>
          </cell>
          <cell r="E1291" t="str">
            <v>BOFFERDANGE</v>
          </cell>
          <cell r="F1291" t="str">
            <v>B</v>
          </cell>
        </row>
        <row r="1292">
          <cell r="A1292" t="str">
            <v>PINTO CARVALHO ISABELLE</v>
          </cell>
          <cell r="B1292" t="str">
            <v>2,RUE BASSE</v>
          </cell>
          <cell r="C1292" t="str">
            <v>L</v>
          </cell>
          <cell r="D1292" t="str">
            <v>7307</v>
          </cell>
          <cell r="E1292" t="str">
            <v>STEINSEL</v>
          </cell>
          <cell r="F1292" t="str">
            <v>B</v>
          </cell>
        </row>
        <row r="1293">
          <cell r="A1293" t="str">
            <v>PINTO Sarah</v>
          </cell>
          <cell r="B1293" t="str">
            <v>42,rue des pres</v>
          </cell>
          <cell r="C1293" t="str">
            <v>L</v>
          </cell>
          <cell r="D1293" t="str">
            <v>7333</v>
          </cell>
          <cell r="E1293" t="str">
            <v>STEINSEL</v>
          </cell>
          <cell r="F1293" t="str">
            <v>B</v>
          </cell>
        </row>
        <row r="1294">
          <cell r="A1294" t="str">
            <v>PIRRAGLIA ROSA</v>
          </cell>
          <cell r="B1294" t="str">
            <v>3,Place de l'Eglise</v>
          </cell>
          <cell r="C1294" t="str">
            <v>L</v>
          </cell>
          <cell r="D1294" t="str">
            <v>7316</v>
          </cell>
          <cell r="E1294" t="str">
            <v>STEINSEL</v>
          </cell>
          <cell r="F1294" t="str">
            <v>B</v>
          </cell>
        </row>
        <row r="1295">
          <cell r="A1295" t="str">
            <v>PIRRONE Salvatrice</v>
          </cell>
          <cell r="B1295" t="str">
            <v>25,rue des Pres</v>
          </cell>
          <cell r="C1295" t="str">
            <v>L</v>
          </cell>
          <cell r="D1295" t="str">
            <v>8147</v>
          </cell>
          <cell r="E1295" t="str">
            <v>BRIDEL</v>
          </cell>
          <cell r="F1295" t="str">
            <v>B</v>
          </cell>
        </row>
        <row r="1296">
          <cell r="A1296" t="str">
            <v>PISELLA JOSEPHINE</v>
          </cell>
          <cell r="B1296" t="str">
            <v>67,rue Eugene Welter</v>
          </cell>
          <cell r="C1296" t="str">
            <v>L</v>
          </cell>
          <cell r="D1296" t="str">
            <v>2723</v>
          </cell>
          <cell r="E1296" t="str">
            <v>HOWALD</v>
          </cell>
          <cell r="F1296" t="str">
            <v>B</v>
          </cell>
        </row>
        <row r="1297">
          <cell r="A1297" t="str">
            <v>PISKORSKI CHRISTIANE</v>
          </cell>
          <cell r="B1297" t="str">
            <v>8,RUE DES FRANCISCAINS</v>
          </cell>
          <cell r="C1297" t="str">
            <v>L</v>
          </cell>
          <cell r="D1297" t="str">
            <v>1539</v>
          </cell>
          <cell r="E1297" t="str">
            <v>LUXEMBOURG</v>
          </cell>
          <cell r="F1297" t="str">
            <v>B</v>
          </cell>
        </row>
        <row r="1298">
          <cell r="A1298" t="str">
            <v>PIXIUS Patrick Pascal</v>
          </cell>
          <cell r="B1298" t="str">
            <v>17,rue de l'Industrie</v>
          </cell>
          <cell r="C1298" t="str">
            <v>L</v>
          </cell>
          <cell r="D1298" t="str">
            <v>7231</v>
          </cell>
          <cell r="E1298" t="str">
            <v>HELMSANGE</v>
          </cell>
          <cell r="F1298" t="str">
            <v>B</v>
          </cell>
        </row>
        <row r="1299">
          <cell r="A1299" t="str">
            <v>PLATONE Antonio</v>
          </cell>
          <cell r="B1299" t="str">
            <v>4,Cité Millerwee</v>
          </cell>
          <cell r="C1299" t="str">
            <v>L</v>
          </cell>
          <cell r="D1299" t="str">
            <v>8064</v>
          </cell>
          <cell r="E1299" t="str">
            <v>BERTRANGE</v>
          </cell>
          <cell r="F1299" t="str">
            <v>B</v>
          </cell>
        </row>
        <row r="1300">
          <cell r="A1300" t="str">
            <v>PLIER MARIE</v>
          </cell>
          <cell r="B1300" t="str">
            <v>17,CITE J-F KENNEDY</v>
          </cell>
          <cell r="C1300" t="str">
            <v>L</v>
          </cell>
          <cell r="D1300" t="str">
            <v>7234</v>
          </cell>
          <cell r="E1300" t="str">
            <v>HELMSANGE</v>
          </cell>
          <cell r="F1300" t="str">
            <v>B</v>
          </cell>
        </row>
        <row r="1301">
          <cell r="A1301" t="str">
            <v>PLUMARD DE RIEUX Blanche</v>
          </cell>
          <cell r="B1301" t="str">
            <v>3,rue Jean Paul Sauvage</v>
          </cell>
          <cell r="C1301" t="str">
            <v>L</v>
          </cell>
          <cell r="D1301" t="str">
            <v>2514</v>
          </cell>
          <cell r="E1301" t="str">
            <v>LUXEMBOURG</v>
          </cell>
          <cell r="F1301" t="str">
            <v>B</v>
          </cell>
        </row>
        <row r="1302">
          <cell r="A1302" t="str">
            <v>POL WINANDY ET CIE,SARL</v>
          </cell>
          <cell r="B1302" t="str">
            <v>106A,rue de Luxembourg</v>
          </cell>
          <cell r="C1302" t="str">
            <v>L</v>
          </cell>
          <cell r="D1302" t="str">
            <v>8140</v>
          </cell>
          <cell r="E1302" t="str">
            <v>BRIDEL</v>
          </cell>
          <cell r="F1302" t="str">
            <v>B</v>
          </cell>
        </row>
        <row r="1303">
          <cell r="A1303" t="str">
            <v>POLIDORI Marco</v>
          </cell>
          <cell r="B1303" t="str">
            <v>17,rue des Mouleurs</v>
          </cell>
          <cell r="C1303" t="str">
            <v>L</v>
          </cell>
          <cell r="D1303" t="str">
            <v>3583</v>
          </cell>
          <cell r="E1303" t="str">
            <v>DUDELANGE</v>
          </cell>
          <cell r="F1303" t="str">
            <v>B</v>
          </cell>
        </row>
        <row r="1304">
          <cell r="A1304" t="str">
            <v>POLITI MARGARITA</v>
          </cell>
          <cell r="B1304" t="str">
            <v>1,RUE NICOLAS LIER</v>
          </cell>
          <cell r="C1304" t="str">
            <v>L</v>
          </cell>
          <cell r="D1304" t="str">
            <v>1938</v>
          </cell>
          <cell r="E1304" t="str">
            <v>LUXEMBOURG</v>
          </cell>
          <cell r="F1304" t="str">
            <v>B</v>
          </cell>
        </row>
        <row r="1305">
          <cell r="A1305" t="str">
            <v>POLVEROSI Matteo</v>
          </cell>
          <cell r="B1305" t="str">
            <v>293,rte de Longwy</v>
          </cell>
          <cell r="C1305" t="str">
            <v>L</v>
          </cell>
          <cell r="D1305" t="str">
            <v>1941</v>
          </cell>
          <cell r="E1305" t="str">
            <v>LUXEMBOURG</v>
          </cell>
          <cell r="F1305" t="str">
            <v>B</v>
          </cell>
        </row>
        <row r="1306">
          <cell r="A1306" t="str">
            <v>POMA QUIROGA Rafael</v>
          </cell>
          <cell r="B1306" t="str">
            <v>107,rue d'Eich</v>
          </cell>
          <cell r="C1306" t="str">
            <v>L</v>
          </cell>
          <cell r="D1306" t="str">
            <v>1461</v>
          </cell>
          <cell r="E1306" t="str">
            <v>LUXEMBOURG</v>
          </cell>
          <cell r="F1306" t="str">
            <v>B</v>
          </cell>
        </row>
        <row r="1307">
          <cell r="A1307" t="str">
            <v>POMMERELL Josiane</v>
          </cell>
          <cell r="B1307" t="str">
            <v>6,rue Schaarfeneck</v>
          </cell>
          <cell r="C1307" t="str">
            <v>L</v>
          </cell>
          <cell r="D1307" t="str">
            <v>8283</v>
          </cell>
          <cell r="E1307" t="str">
            <v>KEHLEN</v>
          </cell>
          <cell r="F1307" t="str">
            <v>B</v>
          </cell>
        </row>
        <row r="1308">
          <cell r="A1308" t="str">
            <v>PONCHELET FRANCOISE</v>
          </cell>
          <cell r="B1308" t="str">
            <v>56,rue des Pres</v>
          </cell>
          <cell r="C1308" t="str">
            <v>L</v>
          </cell>
          <cell r="D1308" t="str">
            <v>3671</v>
          </cell>
          <cell r="E1308" t="str">
            <v>KAYL</v>
          </cell>
          <cell r="F1308" t="str">
            <v>B</v>
          </cell>
        </row>
        <row r="1309">
          <cell r="A1309" t="str">
            <v>POOS Jean-Paul</v>
          </cell>
          <cell r="B1309" t="str">
            <v>21,rue A. Lincoln</v>
          </cell>
          <cell r="C1309" t="str">
            <v>L</v>
          </cell>
          <cell r="D1309" t="str">
            <v>8333</v>
          </cell>
          <cell r="E1309" t="str">
            <v>OLM</v>
          </cell>
          <cell r="F1309" t="str">
            <v>B</v>
          </cell>
        </row>
        <row r="1310">
          <cell r="A1310" t="str">
            <v>POOS MARTINE</v>
          </cell>
          <cell r="B1310" t="str">
            <v>15,RUE JEAN DE BECK</v>
          </cell>
          <cell r="C1310" t="str">
            <v>L</v>
          </cell>
          <cell r="D1310" t="str">
            <v>7308</v>
          </cell>
          <cell r="E1310" t="str">
            <v>HEISDORF</v>
          </cell>
          <cell r="F1310" t="str">
            <v>B</v>
          </cell>
        </row>
        <row r="1311">
          <cell r="A1311" t="str">
            <v>POP Cecilia Mariana</v>
          </cell>
          <cell r="B1311" t="str">
            <v>33,RUE DE MERSCH</v>
          </cell>
          <cell r="C1311" t="str">
            <v>L</v>
          </cell>
          <cell r="D1311" t="str">
            <v>8293</v>
          </cell>
          <cell r="E1311" t="str">
            <v>KEISPELT</v>
          </cell>
          <cell r="F1311" t="str">
            <v>B</v>
          </cell>
        </row>
        <row r="1312">
          <cell r="A1312" t="str">
            <v>POPOV Lynn</v>
          </cell>
          <cell r="B1312" t="str">
            <v>69,rue de Luxembourg</v>
          </cell>
          <cell r="C1312" t="str">
            <v>L</v>
          </cell>
          <cell r="D1312" t="str">
            <v>8140</v>
          </cell>
          <cell r="E1312" t="str">
            <v>BRIDEL</v>
          </cell>
          <cell r="F1312" t="str">
            <v>B</v>
          </cell>
        </row>
        <row r="1313">
          <cell r="A1313" t="str">
            <v>PORCIANI Sandra Pierrine</v>
          </cell>
          <cell r="B1313" t="str">
            <v>49,rue Près</v>
          </cell>
          <cell r="C1313" t="str">
            <v>L</v>
          </cell>
          <cell r="D1313" t="str">
            <v>3336</v>
          </cell>
          <cell r="E1313" t="str">
            <v>HELLANGE</v>
          </cell>
          <cell r="F1313" t="str">
            <v>B</v>
          </cell>
        </row>
        <row r="1314">
          <cell r="A1314" t="str">
            <v>PORTER Kim</v>
          </cell>
          <cell r="B1314" t="str">
            <v>25,rue du Village</v>
          </cell>
          <cell r="C1314" t="str">
            <v>L</v>
          </cell>
          <cell r="D1314" t="str">
            <v>7416</v>
          </cell>
          <cell r="E1314" t="str">
            <v>BRUCH-MERSCH</v>
          </cell>
          <cell r="F1314" t="str">
            <v>B</v>
          </cell>
        </row>
        <row r="1315">
          <cell r="A1315" t="str">
            <v>PORTIER Jean-Yves</v>
          </cell>
          <cell r="B1315" t="str">
            <v>13a,rue des Roses</v>
          </cell>
          <cell r="C1315" t="str">
            <v>L</v>
          </cell>
          <cell r="D1315" t="str">
            <v>7249</v>
          </cell>
          <cell r="E1315" t="str">
            <v>BERELDANGE</v>
          </cell>
          <cell r="F1315" t="str">
            <v>B</v>
          </cell>
        </row>
        <row r="1316">
          <cell r="A1316" t="str">
            <v>PORTZENEM Patrick</v>
          </cell>
          <cell r="B1316" t="str">
            <v>7,rue de Steinfort</v>
          </cell>
          <cell r="C1316" t="str">
            <v>L</v>
          </cell>
          <cell r="D1316" t="str">
            <v>8388</v>
          </cell>
          <cell r="E1316" t="str">
            <v>KOERICH</v>
          </cell>
          <cell r="F1316" t="str">
            <v>B</v>
          </cell>
        </row>
        <row r="1317">
          <cell r="A1317" t="str">
            <v>POUND Mark Antony</v>
          </cell>
          <cell r="B1317" t="str">
            <v>7,rue de la foret</v>
          </cell>
          <cell r="C1317" t="str">
            <v>L</v>
          </cell>
          <cell r="D1317" t="str">
            <v>7227</v>
          </cell>
          <cell r="E1317" t="str">
            <v>BERELDANGE</v>
          </cell>
          <cell r="F1317" t="str">
            <v>B</v>
          </cell>
        </row>
        <row r="1318">
          <cell r="A1318" t="str">
            <v>PRATA COELHO Joaquim</v>
          </cell>
          <cell r="B1318" t="str">
            <v>15,rue des Trevires</v>
          </cell>
          <cell r="C1318" t="str">
            <v>L</v>
          </cell>
          <cell r="D1318" t="str">
            <v>2628</v>
          </cell>
          <cell r="E1318" t="str">
            <v>Luxembourg</v>
          </cell>
          <cell r="F1318" t="str">
            <v>B</v>
          </cell>
        </row>
        <row r="1319">
          <cell r="A1319" t="str">
            <v>PRINTZ Emmanuelle</v>
          </cell>
          <cell r="B1319" t="str">
            <v>3,rue D'Oradour</v>
          </cell>
          <cell r="C1319" t="str">
            <v>L</v>
          </cell>
          <cell r="D1319" t="str">
            <v>3398</v>
          </cell>
          <cell r="E1319" t="str">
            <v>ROESER</v>
          </cell>
          <cell r="F1319" t="str">
            <v>B</v>
          </cell>
        </row>
        <row r="1320">
          <cell r="A1320" t="str">
            <v>PROFANT Nicolas</v>
          </cell>
          <cell r="B1320" t="str">
            <v>33,rue de Kirchberg</v>
          </cell>
          <cell r="C1320" t="str">
            <v>L</v>
          </cell>
          <cell r="D1320" t="str">
            <v>1858</v>
          </cell>
          <cell r="E1320" t="str">
            <v>LUXEMBOURG</v>
          </cell>
          <cell r="F1320" t="str">
            <v>B</v>
          </cell>
        </row>
        <row r="1321">
          <cell r="A1321" t="str">
            <v>PRUSSEN Caroline</v>
          </cell>
          <cell r="B1321" t="str">
            <v>39,avenue Victor Hugo</v>
          </cell>
          <cell r="C1321" t="str">
            <v>L</v>
          </cell>
          <cell r="D1321" t="str">
            <v>1750</v>
          </cell>
          <cell r="E1321" t="str">
            <v>LUXEMBOURG</v>
          </cell>
          <cell r="F1321" t="str">
            <v>B</v>
          </cell>
        </row>
        <row r="1322">
          <cell r="A1322" t="str">
            <v>PRZYBYSLAWSKI Dariuse</v>
          </cell>
          <cell r="B1322" t="str">
            <v>9,cite Colnet</v>
          </cell>
          <cell r="C1322" t="str">
            <v>L</v>
          </cell>
          <cell r="D1322" t="str">
            <v>8061</v>
          </cell>
          <cell r="E1322" t="str">
            <v>BERTRANGE</v>
          </cell>
          <cell r="F1322" t="str">
            <v>B</v>
          </cell>
        </row>
        <row r="1323">
          <cell r="A1323" t="str">
            <v>PUTZ CAROLE</v>
          </cell>
          <cell r="B1323" t="str">
            <v>3,RUE ABBE JOS KEUP</v>
          </cell>
          <cell r="C1323" t="str">
            <v>L</v>
          </cell>
          <cell r="D1323" t="str">
            <v>1860</v>
          </cell>
          <cell r="E1323" t="str">
            <v>LUXEMBOURG</v>
          </cell>
          <cell r="F1323" t="str">
            <v>B</v>
          </cell>
        </row>
        <row r="1324">
          <cell r="A1324" t="str">
            <v>PUTZ MARCEL</v>
          </cell>
          <cell r="B1324" t="str">
            <v>87,RUE DES SEPT ARPENTS</v>
          </cell>
          <cell r="C1324" t="str">
            <v>L</v>
          </cell>
          <cell r="D1324" t="str">
            <v>1139</v>
          </cell>
          <cell r="E1324" t="str">
            <v>LUXEMBOURG</v>
          </cell>
          <cell r="F1324" t="str">
            <v>B</v>
          </cell>
        </row>
        <row r="1325">
          <cell r="A1325" t="str">
            <v>PUTZ Nicole Julie</v>
          </cell>
          <cell r="B1325" t="str">
            <v>13,rue Belle-Vue</v>
          </cell>
          <cell r="C1325" t="str">
            <v>L</v>
          </cell>
          <cell r="D1325" t="str">
            <v>4974</v>
          </cell>
          <cell r="E1325" t="str">
            <v>DIPPACH</v>
          </cell>
          <cell r="F1325" t="str">
            <v>B</v>
          </cell>
        </row>
        <row r="1326">
          <cell r="A1326" t="str">
            <v>PUTZ Patrice</v>
          </cell>
          <cell r="B1326" t="str">
            <v>87,rue des Sept Arpents</v>
          </cell>
          <cell r="C1326" t="str">
            <v>L</v>
          </cell>
          <cell r="D1326" t="str">
            <v>1139</v>
          </cell>
          <cell r="E1326" t="str">
            <v>LUXEMBOURG</v>
          </cell>
          <cell r="F1326" t="str">
            <v>B</v>
          </cell>
        </row>
        <row r="1327">
          <cell r="A1327" t="str">
            <v>QUARATO Teresa</v>
          </cell>
          <cell r="B1327" t="str">
            <v>2,rue d'Esch</v>
          </cell>
          <cell r="C1327" t="str">
            <v>L</v>
          </cell>
          <cell r="D1327" t="str">
            <v>4440</v>
          </cell>
          <cell r="E1327" t="str">
            <v>SOLEUVRE</v>
          </cell>
          <cell r="F1327" t="str">
            <v>B</v>
          </cell>
        </row>
        <row r="1328">
          <cell r="A1328" t="str">
            <v>R.P.M. Consulting S.A</v>
          </cell>
          <cell r="B1328" t="str">
            <v>11a,boulevard Joseph II</v>
          </cell>
          <cell r="C1328" t="str">
            <v>L</v>
          </cell>
          <cell r="D1328" t="str">
            <v>1840</v>
          </cell>
          <cell r="E1328" t="str">
            <v>LUXEMBOURG</v>
          </cell>
          <cell r="F1328" t="str">
            <v>B</v>
          </cell>
        </row>
        <row r="1329">
          <cell r="A1329" t="str">
            <v>R]TTGERS HEIKE</v>
          </cell>
          <cell r="B1329" t="str">
            <v>24,RUE ROGER BARTHEL</v>
          </cell>
          <cell r="C1329" t="str">
            <v>L</v>
          </cell>
          <cell r="D1329" t="str">
            <v>7212</v>
          </cell>
          <cell r="E1329" t="str">
            <v>BERELDANGE</v>
          </cell>
          <cell r="F1329" t="str">
            <v>B</v>
          </cell>
        </row>
        <row r="1330">
          <cell r="A1330" t="str">
            <v>RAACH Marcel</v>
          </cell>
          <cell r="B1330" t="str">
            <v>22,rue Van der Meulen</v>
          </cell>
          <cell r="C1330" t="str">
            <v>L</v>
          </cell>
          <cell r="D1330" t="str">
            <v>2152</v>
          </cell>
          <cell r="E1330" t="str">
            <v>DOMMELDANGE</v>
          </cell>
          <cell r="F1330" t="str">
            <v>B</v>
          </cell>
        </row>
        <row r="1331">
          <cell r="A1331" t="str">
            <v>RAISON Jerome</v>
          </cell>
          <cell r="B1331" t="str">
            <v>69,rue du Centre</v>
          </cell>
          <cell r="C1331" t="str">
            <v>L</v>
          </cell>
          <cell r="D1331" t="str">
            <v>3960</v>
          </cell>
          <cell r="E1331" t="str">
            <v>EHLANGE</v>
          </cell>
          <cell r="F1331" t="str">
            <v>B</v>
          </cell>
        </row>
        <row r="1332">
          <cell r="A1332" t="str">
            <v>RAKOTONARIVO Patricia</v>
          </cell>
          <cell r="B1332" t="str">
            <v>2,rue du Cimetiere</v>
          </cell>
          <cell r="C1332" t="str">
            <v>L</v>
          </cell>
          <cell r="D1332" t="str">
            <v>7313</v>
          </cell>
          <cell r="E1332" t="str">
            <v>HEISDORF</v>
          </cell>
          <cell r="F1332" t="str">
            <v>B</v>
          </cell>
        </row>
        <row r="1333">
          <cell r="A1333" t="str">
            <v>RALINGER Jean-Claude</v>
          </cell>
          <cell r="B1333" t="str">
            <v>33,am Dall</v>
          </cell>
          <cell r="C1333" t="str">
            <v>L</v>
          </cell>
          <cell r="D1333" t="str">
            <v>4980</v>
          </cell>
          <cell r="E1333" t="str">
            <v>RECKANGE-SUR-MESS</v>
          </cell>
          <cell r="F1333" t="str">
            <v>B</v>
          </cell>
        </row>
        <row r="1334">
          <cell r="A1334" t="str">
            <v>RALJIC Milorad</v>
          </cell>
          <cell r="B1334" t="str">
            <v>50,rue Abbe Fr. Lascombes</v>
          </cell>
          <cell r="C1334" t="str">
            <v>L</v>
          </cell>
          <cell r="D1334" t="str">
            <v>1953</v>
          </cell>
          <cell r="E1334" t="str">
            <v>LUXEMBOURG</v>
          </cell>
          <cell r="F1334" t="str">
            <v>B</v>
          </cell>
        </row>
        <row r="1335">
          <cell r="A1335" t="str">
            <v>RAMALHO MARQUES Carine</v>
          </cell>
          <cell r="B1335" t="str">
            <v>27,rue des Champs</v>
          </cell>
          <cell r="C1335" t="str">
            <v>L</v>
          </cell>
          <cell r="D1335" t="str">
            <v>8053</v>
          </cell>
          <cell r="E1335" t="str">
            <v>LUXEMBOURG</v>
          </cell>
          <cell r="F1335" t="str">
            <v>B</v>
          </cell>
        </row>
        <row r="1336">
          <cell r="A1336" t="str">
            <v>RAMOS NASCIMENTO Silvio</v>
          </cell>
          <cell r="B1336" t="str">
            <v>26,Enneschte Wee</v>
          </cell>
          <cell r="C1336" t="str">
            <v>L</v>
          </cell>
          <cell r="D1336" t="str">
            <v>7721</v>
          </cell>
          <cell r="E1336" t="str">
            <v>COLMAR-BERG</v>
          </cell>
          <cell r="F1336" t="str">
            <v>B</v>
          </cell>
        </row>
        <row r="1337">
          <cell r="A1337" t="str">
            <v>RAPORT Francisca</v>
          </cell>
          <cell r="B1337" t="str">
            <v>27,rue Nicolas Flener</v>
          </cell>
          <cell r="C1337" t="str">
            <v>L</v>
          </cell>
          <cell r="D1337" t="str">
            <v xml:space="preserve"> 8228</v>
          </cell>
          <cell r="E1337" t="str">
            <v>MAMER</v>
          </cell>
          <cell r="F1337" t="str">
            <v>B</v>
          </cell>
        </row>
        <row r="1338">
          <cell r="A1338" t="str">
            <v>RASSEL Annette</v>
          </cell>
          <cell r="B1338" t="str">
            <v>16,rue des carrefours</v>
          </cell>
          <cell r="C1338" t="str">
            <v>L</v>
          </cell>
          <cell r="D1338" t="str">
            <v>8124</v>
          </cell>
          <cell r="E1338" t="str">
            <v>BRIDEL</v>
          </cell>
          <cell r="F1338" t="str">
            <v>B</v>
          </cell>
        </row>
        <row r="1339">
          <cell r="A1339" t="str">
            <v>RASSEL Luc</v>
          </cell>
          <cell r="B1339" t="str">
            <v>16,rue des Carrefours</v>
          </cell>
          <cell r="C1339" t="str">
            <v>L</v>
          </cell>
          <cell r="D1339" t="str">
            <v>8124</v>
          </cell>
          <cell r="E1339" t="str">
            <v>BRIDEL</v>
          </cell>
          <cell r="F1339" t="str">
            <v>B</v>
          </cell>
        </row>
        <row r="1340">
          <cell r="A1340" t="str">
            <v>RASSEL Paul</v>
          </cell>
          <cell r="B1340" t="str">
            <v>10,rue Poutty Stein</v>
          </cell>
          <cell r="C1340" t="str">
            <v>L</v>
          </cell>
          <cell r="D1340" t="str">
            <v>2554</v>
          </cell>
          <cell r="E1340" t="str">
            <v>LUXEMBOURG</v>
          </cell>
          <cell r="F1340" t="str">
            <v>B</v>
          </cell>
        </row>
        <row r="1341">
          <cell r="A1341" t="str">
            <v>RAUS MICHEL</v>
          </cell>
          <cell r="B1341" t="str">
            <v>36,RUE JEAN MERCATORIS</v>
          </cell>
          <cell r="C1341" t="str">
            <v>L</v>
          </cell>
          <cell r="D1341" t="str">
            <v>7237</v>
          </cell>
          <cell r="E1341" t="str">
            <v>HELMSANGE</v>
          </cell>
          <cell r="F1341" t="str">
            <v>B</v>
          </cell>
        </row>
        <row r="1342">
          <cell r="A1342" t="str">
            <v>RAUS-BIGELBACH Clementine</v>
          </cell>
          <cell r="B1342" t="str">
            <v>36,rue Jean Mercatoris</v>
          </cell>
          <cell r="C1342" t="str">
            <v>L</v>
          </cell>
          <cell r="D1342" t="str">
            <v>7237</v>
          </cell>
          <cell r="E1342" t="str">
            <v>HELMSANGE</v>
          </cell>
          <cell r="F1342" t="str">
            <v>B</v>
          </cell>
        </row>
        <row r="1343">
          <cell r="A1343" t="str">
            <v>RAUSCH Anita Marie</v>
          </cell>
          <cell r="B1343" t="str">
            <v>49,rue des Glacis</v>
          </cell>
          <cell r="C1343" t="str">
            <v>L</v>
          </cell>
          <cell r="D1343" t="str">
            <v>1628</v>
          </cell>
          <cell r="E1343" t="str">
            <v>LUXEMBOURG</v>
          </cell>
          <cell r="F1343" t="str">
            <v>B</v>
          </cell>
        </row>
        <row r="1344">
          <cell r="A1344" t="str">
            <v>RAY Christopher</v>
          </cell>
          <cell r="B1344" t="str">
            <v>11,rue de Bastogne</v>
          </cell>
          <cell r="C1344" t="str">
            <v>L</v>
          </cell>
          <cell r="D1344" t="str">
            <v>1217</v>
          </cell>
          <cell r="E1344" t="str">
            <v>BEGGEN</v>
          </cell>
          <cell r="F1344" t="str">
            <v>B</v>
          </cell>
        </row>
        <row r="1345">
          <cell r="A1345" t="str">
            <v>RECKINGER Claude</v>
          </cell>
          <cell r="B1345" t="str">
            <v>7,rue Principale</v>
          </cell>
          <cell r="C1345" t="str">
            <v>L</v>
          </cell>
          <cell r="D1345" t="str">
            <v>5460</v>
          </cell>
          <cell r="E1345" t="str">
            <v>TRINTANGE</v>
          </cell>
          <cell r="F1345" t="str">
            <v>B</v>
          </cell>
        </row>
        <row r="1346">
          <cell r="A1346" t="str">
            <v>REDING Denise</v>
          </cell>
          <cell r="B1346" t="str">
            <v>42,rue Principale</v>
          </cell>
          <cell r="C1346" t="str">
            <v>L</v>
          </cell>
          <cell r="D1346" t="str">
            <v>7420</v>
          </cell>
          <cell r="E1346" t="str">
            <v>CRUCHTEN</v>
          </cell>
          <cell r="F1346" t="str">
            <v>B</v>
          </cell>
        </row>
        <row r="1347">
          <cell r="A1347" t="str">
            <v>REDING GASTON</v>
          </cell>
          <cell r="B1347" t="str">
            <v>4,ANCIENNE CÔTE D'EICH</v>
          </cell>
          <cell r="C1347" t="str">
            <v>L</v>
          </cell>
          <cell r="D1347" t="str">
            <v>1459</v>
          </cell>
          <cell r="E1347" t="str">
            <v>LUXEMBOURG</v>
          </cell>
          <cell r="F1347" t="str">
            <v>B</v>
          </cell>
        </row>
        <row r="1348">
          <cell r="A1348" t="str">
            <v>REDING Michel Henri</v>
          </cell>
          <cell r="B1348" t="str">
            <v>26,Um Knaeppchen</v>
          </cell>
          <cell r="C1348" t="str">
            <v>L</v>
          </cell>
          <cell r="D1348" t="str">
            <v>7651</v>
          </cell>
          <cell r="E1348" t="str">
            <v>HEFFINGEN</v>
          </cell>
          <cell r="F1348" t="str">
            <v>B</v>
          </cell>
        </row>
        <row r="1349">
          <cell r="A1349" t="str">
            <v>REDING Nicolas</v>
          </cell>
          <cell r="B1349" t="str">
            <v>72,Mte Pilate</v>
          </cell>
          <cell r="C1349" t="str">
            <v>L</v>
          </cell>
          <cell r="D1349" t="str">
            <v>2336</v>
          </cell>
          <cell r="E1349" t="str">
            <v>LUXEMBOURG</v>
          </cell>
          <cell r="F1349" t="str">
            <v>B</v>
          </cell>
        </row>
        <row r="1350">
          <cell r="A1350" t="str">
            <v>REGENER JEAN FRANCOIS</v>
          </cell>
          <cell r="B1350" t="str">
            <v>25,DOMAINE DES MERISIERS</v>
          </cell>
          <cell r="C1350" t="str">
            <v>L</v>
          </cell>
          <cell r="D1350" t="str">
            <v>8253</v>
          </cell>
          <cell r="E1350" t="str">
            <v>MAMER</v>
          </cell>
          <cell r="F1350" t="str">
            <v>B</v>
          </cell>
        </row>
        <row r="1351">
          <cell r="A1351" t="str">
            <v>REHLINGER VIVIANE</v>
          </cell>
          <cell r="B1351" t="str">
            <v>27,Rue de Kehlen</v>
          </cell>
          <cell r="C1351" t="str">
            <v>L</v>
          </cell>
          <cell r="D1351" t="str">
            <v>8295</v>
          </cell>
          <cell r="E1351" t="str">
            <v>KEISPELT</v>
          </cell>
          <cell r="F1351" t="str">
            <v>B</v>
          </cell>
        </row>
        <row r="1352">
          <cell r="A1352" t="str">
            <v>REI Maria</v>
          </cell>
          <cell r="B1352" t="str">
            <v>23,rue General Patton</v>
          </cell>
          <cell r="C1352" t="str">
            <v>L</v>
          </cell>
          <cell r="D1352" t="str">
            <v>2317</v>
          </cell>
          <cell r="E1352" t="str">
            <v>HOWALD</v>
          </cell>
          <cell r="F1352" t="str">
            <v>B</v>
          </cell>
        </row>
        <row r="1353">
          <cell r="A1353" t="str">
            <v>REIFF Sonja</v>
          </cell>
          <cell r="B1353" t="str">
            <v>39,rue Pont-Remy</v>
          </cell>
          <cell r="C1353" t="str">
            <v>L</v>
          </cell>
          <cell r="D1353" t="str">
            <v>2423</v>
          </cell>
          <cell r="E1353" t="str">
            <v>LUXEMBOURG</v>
          </cell>
          <cell r="F1353" t="str">
            <v>B</v>
          </cell>
        </row>
        <row r="1354">
          <cell r="A1354" t="str">
            <v>REILAND Robert</v>
          </cell>
          <cell r="B1354" t="str">
            <v>55,rue Haart</v>
          </cell>
          <cell r="C1354" t="str">
            <v>L</v>
          </cell>
          <cell r="D1354" t="str">
            <v>5415</v>
          </cell>
          <cell r="E1354" t="str">
            <v>CANACH</v>
          </cell>
          <cell r="F1354" t="str">
            <v>B</v>
          </cell>
        </row>
        <row r="1355">
          <cell r="A1355" t="str">
            <v>REILES Heidi</v>
          </cell>
          <cell r="B1355" t="str">
            <v>21,rue du dix Septembre</v>
          </cell>
          <cell r="C1355" t="str">
            <v>L</v>
          </cell>
          <cell r="D1355" t="str">
            <v>9560</v>
          </cell>
          <cell r="E1355" t="str">
            <v>WILTZ</v>
          </cell>
          <cell r="F1355" t="str">
            <v>B</v>
          </cell>
        </row>
        <row r="1356">
          <cell r="A1356" t="str">
            <v>REINHARD Monique Raymond</v>
          </cell>
          <cell r="B1356" t="str">
            <v>18,rue du Stade Jos Nosbaum</v>
          </cell>
          <cell r="C1356" t="str">
            <v>L</v>
          </cell>
          <cell r="D1356" t="str">
            <v>3532</v>
          </cell>
          <cell r="E1356" t="str">
            <v>DUDELANGE</v>
          </cell>
          <cell r="F1356" t="str">
            <v>B</v>
          </cell>
        </row>
        <row r="1357">
          <cell r="A1357" t="str">
            <v>REISEN FERNAND MICHEL</v>
          </cell>
          <cell r="B1357" t="str">
            <v>1,op der Haangels</v>
          </cell>
          <cell r="C1357" t="str">
            <v>L</v>
          </cell>
          <cell r="D1357" t="str">
            <v>5322</v>
          </cell>
          <cell r="E1357" t="str">
            <v>CONTERN</v>
          </cell>
          <cell r="F1357" t="str">
            <v>B</v>
          </cell>
        </row>
        <row r="1358">
          <cell r="A1358" t="str">
            <v>RELIGIEUSE DE LA DOCTRINE</v>
          </cell>
          <cell r="B1358" t="str">
            <v>34,rte de Luxembourg</v>
          </cell>
          <cell r="C1358" t="str">
            <v>L</v>
          </cell>
          <cell r="D1358" t="str">
            <v>7330</v>
          </cell>
          <cell r="E1358" t="str">
            <v>HEISDORF</v>
          </cell>
          <cell r="F1358" t="str">
            <v>B</v>
          </cell>
        </row>
        <row r="1359">
          <cell r="A1359" t="str">
            <v>REMESCH Alfred</v>
          </cell>
          <cell r="B1359" t="str">
            <v>23,rue de Hunsdorf</v>
          </cell>
          <cell r="C1359" t="str">
            <v>L</v>
          </cell>
          <cell r="D1359" t="str">
            <v>7324</v>
          </cell>
          <cell r="E1359" t="str">
            <v>MULLENDORF</v>
          </cell>
          <cell r="F1359" t="str">
            <v>B</v>
          </cell>
        </row>
        <row r="1360">
          <cell r="A1360" t="str">
            <v>RENARD Alain</v>
          </cell>
          <cell r="B1360" t="str">
            <v>17,rue Eisenhauer</v>
          </cell>
          <cell r="C1360" t="str">
            <v>L</v>
          </cell>
          <cell r="D1360" t="str">
            <v>8321</v>
          </cell>
          <cell r="E1360" t="str">
            <v>OLM</v>
          </cell>
          <cell r="F1360" t="str">
            <v>B</v>
          </cell>
        </row>
        <row r="1361">
          <cell r="A1361" t="str">
            <v>RENCK Audrey</v>
          </cell>
          <cell r="B1361" t="str">
            <v>11,rue Cité</v>
          </cell>
          <cell r="C1361" t="str">
            <v>L</v>
          </cell>
          <cell r="D1361" t="str">
            <v>7592</v>
          </cell>
          <cell r="E1361" t="str">
            <v>BERINGEN/MERSCH</v>
          </cell>
          <cell r="F1361" t="str">
            <v>B</v>
          </cell>
        </row>
        <row r="1362">
          <cell r="A1362" t="str">
            <v>RENTCO S.A.</v>
          </cell>
          <cell r="B1362" t="str">
            <v>6,avenue Guillaume</v>
          </cell>
          <cell r="C1362" t="str">
            <v>L</v>
          </cell>
          <cell r="D1362" t="str">
            <v>1650</v>
          </cell>
          <cell r="E1362" t="str">
            <v>LUXEMBOURG</v>
          </cell>
          <cell r="F1362" t="str">
            <v>B</v>
          </cell>
        </row>
        <row r="1363">
          <cell r="A1363" t="str">
            <v>RESCH Nathalie</v>
          </cell>
          <cell r="B1363" t="str">
            <v>83,rue Jean Mercatoris</v>
          </cell>
          <cell r="C1363" t="str">
            <v>L</v>
          </cell>
          <cell r="D1363" t="str">
            <v>7237</v>
          </cell>
          <cell r="E1363" t="str">
            <v>HELMSANGE</v>
          </cell>
          <cell r="F1363" t="str">
            <v>B</v>
          </cell>
        </row>
        <row r="1364">
          <cell r="A1364" t="str">
            <v>RESUMA SA</v>
          </cell>
          <cell r="B1364" t="str">
            <v>Route des 3 cantons</v>
          </cell>
          <cell r="C1364" t="str">
            <v>L</v>
          </cell>
          <cell r="D1364" t="str">
            <v>8399</v>
          </cell>
          <cell r="E1364" t="str">
            <v>WINDHOF</v>
          </cell>
          <cell r="F1364" t="str">
            <v>B</v>
          </cell>
        </row>
        <row r="1365">
          <cell r="A1365" t="str">
            <v>REULAND Marco</v>
          </cell>
          <cell r="B1365" t="str">
            <v>3,rue des Romains</v>
          </cell>
          <cell r="C1365" t="str">
            <v>L</v>
          </cell>
          <cell r="D1365" t="str">
            <v>5433</v>
          </cell>
          <cell r="E1365" t="str">
            <v>NIEDERANVEN</v>
          </cell>
          <cell r="F1365" t="str">
            <v>B</v>
          </cell>
        </row>
        <row r="1366">
          <cell r="A1366" t="str">
            <v>REULAND SERGE</v>
          </cell>
          <cell r="B1366" t="str">
            <v>9A,RTE DE BELVAUX</v>
          </cell>
          <cell r="C1366" t="str">
            <v>L</v>
          </cell>
          <cell r="D1366" t="str">
            <v>4510</v>
          </cell>
          <cell r="E1366" t="str">
            <v>OBERCORN</v>
          </cell>
          <cell r="F1366" t="str">
            <v>B</v>
          </cell>
        </row>
        <row r="1367">
          <cell r="A1367" t="str">
            <v>REULAND-ENGEL Sonja</v>
          </cell>
          <cell r="B1367" t="str">
            <v>3,rue des Romains</v>
          </cell>
          <cell r="C1367" t="str">
            <v>L</v>
          </cell>
          <cell r="D1367" t="str">
            <v>5433</v>
          </cell>
          <cell r="E1367" t="str">
            <v>NIEDERANVEN</v>
          </cell>
          <cell r="F1367" t="str">
            <v>B</v>
          </cell>
        </row>
        <row r="1368">
          <cell r="A1368" t="str">
            <v>REUTER André</v>
          </cell>
          <cell r="B1368" t="str">
            <v>204,rue de Beggen</v>
          </cell>
          <cell r="C1368" t="str">
            <v>L</v>
          </cell>
          <cell r="D1368" t="str">
            <v>1220</v>
          </cell>
          <cell r="E1368" t="str">
            <v>LUXEMBOURG</v>
          </cell>
          <cell r="F1368" t="str">
            <v>B</v>
          </cell>
        </row>
        <row r="1369">
          <cell r="A1369" t="str">
            <v>REUTER Christian</v>
          </cell>
          <cell r="B1369" t="str">
            <v>51,Grand-Rue</v>
          </cell>
          <cell r="C1369" t="str">
            <v>L</v>
          </cell>
          <cell r="D1369" t="str">
            <v>3394</v>
          </cell>
          <cell r="E1369" t="str">
            <v>ROESER</v>
          </cell>
          <cell r="F1369" t="str">
            <v>B</v>
          </cell>
        </row>
        <row r="1370">
          <cell r="A1370" t="str">
            <v>REUTER JEAN PAUL</v>
          </cell>
          <cell r="B1370" t="str">
            <v>10,RUE WATERLOO</v>
          </cell>
          <cell r="C1370" t="str">
            <v>L</v>
          </cell>
          <cell r="D1370" t="str">
            <v>4689</v>
          </cell>
          <cell r="E1370" t="str">
            <v>DIFFERDANGE</v>
          </cell>
          <cell r="F1370" t="str">
            <v>B</v>
          </cell>
        </row>
        <row r="1371">
          <cell r="A1371" t="str">
            <v>REUTER Jean-Louis</v>
          </cell>
          <cell r="B1371" t="str">
            <v>38,rue der Burden</v>
          </cell>
          <cell r="C1371" t="str">
            <v>L</v>
          </cell>
          <cell r="D1371" t="str">
            <v>9019</v>
          </cell>
          <cell r="E1371" t="str">
            <v>WARKEN</v>
          </cell>
          <cell r="F1371" t="str">
            <v>B</v>
          </cell>
        </row>
        <row r="1372">
          <cell r="A1372" t="str">
            <v>REUTER Leonie Christine</v>
          </cell>
          <cell r="B1372" t="str">
            <v>6,rue des Sangliers</v>
          </cell>
          <cell r="C1372" t="str">
            <v>L</v>
          </cell>
          <cell r="D1372" t="str">
            <v>7344</v>
          </cell>
          <cell r="E1372" t="str">
            <v>STEINSEL</v>
          </cell>
          <cell r="F1372" t="str">
            <v>B</v>
          </cell>
        </row>
        <row r="1373">
          <cell r="A1373" t="str">
            <v>REUTER Nathalie</v>
          </cell>
          <cell r="B1373" t="str">
            <v>29,rue des Fraises</v>
          </cell>
          <cell r="C1373" t="str">
            <v>L</v>
          </cell>
          <cell r="D1373" t="str">
            <v>7321</v>
          </cell>
          <cell r="E1373" t="str">
            <v>MULLENDORF</v>
          </cell>
          <cell r="F1373" t="str">
            <v>B</v>
          </cell>
        </row>
        <row r="1374">
          <cell r="A1374" t="str">
            <v>REUTER NICOLE</v>
          </cell>
          <cell r="B1374" t="str">
            <v>19,rue Pierre Anen</v>
          </cell>
          <cell r="C1374" t="str">
            <v>L</v>
          </cell>
          <cell r="D1374" t="str">
            <v>5813</v>
          </cell>
          <cell r="E1374" t="str">
            <v>FENTANGE</v>
          </cell>
          <cell r="F1374" t="str">
            <v>B</v>
          </cell>
        </row>
        <row r="1375">
          <cell r="A1375" t="str">
            <v>REUTER-STIRN Sylvie</v>
          </cell>
          <cell r="B1375" t="str">
            <v>19,rue Dr.Ernest Feltgen</v>
          </cell>
          <cell r="C1375" t="str">
            <v>L</v>
          </cell>
          <cell r="D1375" t="str">
            <v>7531</v>
          </cell>
          <cell r="E1375" t="str">
            <v>MERSCH</v>
          </cell>
          <cell r="F1375" t="str">
            <v>B</v>
          </cell>
        </row>
        <row r="1376">
          <cell r="A1376" t="str">
            <v>RIBEIRO DE ABREU Antonio</v>
          </cell>
          <cell r="B1376" t="str">
            <v>9,rue de Bridel</v>
          </cell>
          <cell r="C1376" t="str">
            <v>L</v>
          </cell>
          <cell r="D1376" t="str">
            <v>7344</v>
          </cell>
          <cell r="E1376" t="str">
            <v>STEINSEL</v>
          </cell>
          <cell r="F1376" t="str">
            <v>B</v>
          </cell>
        </row>
        <row r="1377">
          <cell r="A1377" t="str">
            <v>RIBEIRO GONCALVES</v>
          </cell>
          <cell r="B1377" t="str">
            <v>83,CITE GRAND-DUC JEAN</v>
          </cell>
          <cell r="C1377" t="str">
            <v>L</v>
          </cell>
          <cell r="D1377" t="str">
            <v>7233</v>
          </cell>
          <cell r="E1377" t="str">
            <v>BERELDANGE</v>
          </cell>
          <cell r="F1377" t="str">
            <v>B</v>
          </cell>
        </row>
        <row r="1378">
          <cell r="A1378" t="str">
            <v>RIBEIRO LOPES Jose Louis</v>
          </cell>
          <cell r="B1378" t="str">
            <v>8,rue Munchen-Tesch</v>
          </cell>
          <cell r="C1378" t="str">
            <v>L</v>
          </cell>
          <cell r="D1378" t="str">
            <v>2173</v>
          </cell>
          <cell r="E1378" t="str">
            <v>LUXEMBOURG</v>
          </cell>
          <cell r="F1378" t="str">
            <v>B</v>
          </cell>
        </row>
        <row r="1379">
          <cell r="A1379" t="str">
            <v>RICARDO POLICARPO Nuno Jorge</v>
          </cell>
          <cell r="B1379" t="str">
            <v>6,Zone Industrielle Am Bruch</v>
          </cell>
          <cell r="C1379" t="str">
            <v>L</v>
          </cell>
          <cell r="D1379" t="str">
            <v>3327</v>
          </cell>
          <cell r="E1379" t="str">
            <v>CRAUTHEM</v>
          </cell>
          <cell r="F1379" t="str">
            <v>B</v>
          </cell>
        </row>
        <row r="1380">
          <cell r="A1380" t="str">
            <v>RICHARDS Peter Brandon</v>
          </cell>
          <cell r="B1380" t="str">
            <v>13,rue de Hassel</v>
          </cell>
          <cell r="C1380" t="str">
            <v>L</v>
          </cell>
          <cell r="D1380" t="str">
            <v>5772</v>
          </cell>
          <cell r="E1380" t="str">
            <v>WEILER-LA-TOUR</v>
          </cell>
          <cell r="F1380" t="str">
            <v>B</v>
          </cell>
        </row>
        <row r="1381">
          <cell r="A1381" t="str">
            <v>RIES Brigitte</v>
          </cell>
          <cell r="B1381" t="str">
            <v>29,am Duerf</v>
          </cell>
          <cell r="C1381" t="str">
            <v>L</v>
          </cell>
          <cell r="D1381" t="str">
            <v>8289</v>
          </cell>
          <cell r="E1381" t="str">
            <v>KEHLEN</v>
          </cell>
          <cell r="F1381" t="str">
            <v>B</v>
          </cell>
        </row>
        <row r="1382">
          <cell r="A1382" t="str">
            <v>RIES Brigitte Yvonne</v>
          </cell>
          <cell r="B1382" t="str">
            <v>16,rue de l'Eglise</v>
          </cell>
          <cell r="C1382" t="str">
            <v>L</v>
          </cell>
          <cell r="D1382" t="str">
            <v>8833</v>
          </cell>
          <cell r="E1382" t="str">
            <v>WOLWELANGE</v>
          </cell>
          <cell r="F1382" t="str">
            <v>B</v>
          </cell>
        </row>
        <row r="1383">
          <cell r="A1383" t="str">
            <v>RIES PAUL</v>
          </cell>
          <cell r="B1383" t="str">
            <v>13,CITE G.D.JEAN</v>
          </cell>
          <cell r="C1383" t="str">
            <v>L</v>
          </cell>
          <cell r="D1383" t="str">
            <v>7233</v>
          </cell>
          <cell r="E1383" t="str">
            <v>BERELDANGE</v>
          </cell>
          <cell r="F1383" t="str">
            <v>B</v>
          </cell>
        </row>
        <row r="1384">
          <cell r="A1384" t="str">
            <v>RIGONI ROBERTO</v>
          </cell>
          <cell r="B1384" t="str">
            <v>8,RUE DES TILLEULS</v>
          </cell>
          <cell r="C1384" t="str">
            <v>L</v>
          </cell>
          <cell r="D1384" t="str">
            <v>2510</v>
          </cell>
          <cell r="E1384" t="str">
            <v>STRASSEN</v>
          </cell>
          <cell r="F1384" t="str">
            <v>B</v>
          </cell>
        </row>
        <row r="1385">
          <cell r="A1385" t="str">
            <v>RIMAR Ludevit</v>
          </cell>
          <cell r="B1385" t="str">
            <v>79,rue Basse</v>
          </cell>
          <cell r="C1385" t="str">
            <v>L</v>
          </cell>
          <cell r="D1385" t="str">
            <v>7307</v>
          </cell>
          <cell r="E1385" t="str">
            <v>STEINSEL</v>
          </cell>
          <cell r="F1385" t="str">
            <v>B</v>
          </cell>
        </row>
        <row r="1386">
          <cell r="A1386" t="str">
            <v>RISCH-LUTTY Sylvie</v>
          </cell>
          <cell r="B1386" t="str">
            <v>22,Cité Roger Schmitz</v>
          </cell>
          <cell r="C1386" t="str">
            <v>L</v>
          </cell>
          <cell r="D1386" t="str">
            <v>7381</v>
          </cell>
          <cell r="E1386" t="str">
            <v>BOFFERDANGE</v>
          </cell>
          <cell r="F1386" t="str">
            <v>B</v>
          </cell>
        </row>
        <row r="1387">
          <cell r="A1387" t="str">
            <v>RITTER NADINE</v>
          </cell>
          <cell r="B1387" t="str">
            <v>21,am Becheler</v>
          </cell>
          <cell r="C1387" t="str">
            <v>L</v>
          </cell>
          <cell r="D1387" t="str">
            <v>7213</v>
          </cell>
          <cell r="E1387" t="str">
            <v>Bereldange</v>
          </cell>
          <cell r="F1387" t="str">
            <v>B</v>
          </cell>
        </row>
        <row r="1388">
          <cell r="A1388" t="str">
            <v>ROBART Didier</v>
          </cell>
          <cell r="B1388" t="str">
            <v>10,rue Arthur Merchen</v>
          </cell>
          <cell r="C1388" t="str">
            <v>L</v>
          </cell>
          <cell r="D1388" t="str">
            <v>1727</v>
          </cell>
          <cell r="E1388" t="str">
            <v>LUXEMBOURG</v>
          </cell>
          <cell r="F1388" t="str">
            <v>B</v>
          </cell>
        </row>
        <row r="1389">
          <cell r="A1389" t="str">
            <v>ROBERT Serge Aloyse Albert</v>
          </cell>
          <cell r="B1389" t="str">
            <v>17,am Duerf</v>
          </cell>
          <cell r="C1389" t="str">
            <v>L</v>
          </cell>
          <cell r="D1389" t="str">
            <v>8289</v>
          </cell>
          <cell r="E1389" t="str">
            <v>KEHLEN</v>
          </cell>
          <cell r="F1389" t="str">
            <v>B</v>
          </cell>
        </row>
        <row r="1390">
          <cell r="A1390" t="str">
            <v>ROBERTO Guiseppe</v>
          </cell>
          <cell r="B1390" t="str">
            <v>1,rue du Verger</v>
          </cell>
          <cell r="C1390" t="str">
            <v>L</v>
          </cell>
          <cell r="D1390" t="str">
            <v>2665</v>
          </cell>
          <cell r="E1390" t="str">
            <v>LUXEMBOURG</v>
          </cell>
          <cell r="F1390" t="str">
            <v>B</v>
          </cell>
        </row>
        <row r="1391">
          <cell r="A1391" t="str">
            <v>ROBERTS MARK</v>
          </cell>
          <cell r="B1391" t="str">
            <v>20,RUE G.D. CHARLOTTE</v>
          </cell>
          <cell r="C1391" t="str">
            <v>L</v>
          </cell>
          <cell r="D1391" t="str">
            <v>7209</v>
          </cell>
          <cell r="E1391" t="str">
            <v>WALFERDANGE</v>
          </cell>
          <cell r="F1391" t="str">
            <v>B</v>
          </cell>
        </row>
        <row r="1392">
          <cell r="A1392" t="str">
            <v>ROBERTSON Stephanie</v>
          </cell>
          <cell r="B1392" t="str">
            <v>34,rue Jean l'Aveugle</v>
          </cell>
          <cell r="C1392" t="str">
            <v>L</v>
          </cell>
          <cell r="D1392" t="str">
            <v>1148</v>
          </cell>
          <cell r="E1392" t="str">
            <v>Luxembourg</v>
          </cell>
          <cell r="F1392" t="str">
            <v>B</v>
          </cell>
        </row>
        <row r="1393">
          <cell r="A1393" t="str">
            <v>ROCHA Arlinda</v>
          </cell>
          <cell r="B1393" t="str">
            <v>5,rue Désiré Zahlen</v>
          </cell>
          <cell r="C1393" t="str">
            <v>L</v>
          </cell>
          <cell r="D1393" t="str">
            <v>5942</v>
          </cell>
          <cell r="E1393" t="str">
            <v>ITZIG</v>
          </cell>
          <cell r="F1393" t="str">
            <v>B</v>
          </cell>
        </row>
        <row r="1394">
          <cell r="A1394" t="str">
            <v>RODRIGUES DA COSTA Paulo</v>
          </cell>
          <cell r="B1394" t="str">
            <v>24,op der Olek</v>
          </cell>
          <cell r="C1394" t="str">
            <v>L</v>
          </cell>
          <cell r="D1394" t="str">
            <v>6850</v>
          </cell>
          <cell r="E1394" t="str">
            <v>MANTERNACH</v>
          </cell>
          <cell r="F1394" t="str">
            <v>B</v>
          </cell>
        </row>
        <row r="1395">
          <cell r="A1395" t="str">
            <v>RODRIGUES FERNANDES Jose</v>
          </cell>
          <cell r="B1395" t="str">
            <v>175,rue de Warken</v>
          </cell>
          <cell r="C1395" t="str">
            <v>L</v>
          </cell>
          <cell r="D1395" t="str">
            <v>9088</v>
          </cell>
          <cell r="E1395" t="str">
            <v>ETTELBRUCK</v>
          </cell>
          <cell r="F1395" t="str">
            <v>B</v>
          </cell>
        </row>
        <row r="1396">
          <cell r="A1396" t="str">
            <v>RODRIGUES PEREIRA Paulo</v>
          </cell>
          <cell r="B1396" t="str">
            <v>16,rue de la gare</v>
          </cell>
          <cell r="C1396" t="str">
            <v>L</v>
          </cell>
          <cell r="D1396" t="str">
            <v>6440</v>
          </cell>
          <cell r="E1396" t="str">
            <v>ECHTERNACH</v>
          </cell>
          <cell r="F1396" t="str">
            <v>B</v>
          </cell>
        </row>
        <row r="1397">
          <cell r="A1397" t="str">
            <v>RODRIGUEZ Lourdes</v>
          </cell>
          <cell r="B1397" t="str">
            <v>2,rue des Prunnelles</v>
          </cell>
          <cell r="C1397" t="str">
            <v>L</v>
          </cell>
          <cell r="D1397" t="str">
            <v>7644</v>
          </cell>
          <cell r="E1397" t="str">
            <v>STEINSEL</v>
          </cell>
          <cell r="F1397" t="str">
            <v>B</v>
          </cell>
        </row>
        <row r="1398">
          <cell r="A1398" t="str">
            <v>ROETTGERS Paul</v>
          </cell>
          <cell r="B1398" t="str">
            <v>12,rue Jean Schaack</v>
          </cell>
          <cell r="C1398" t="str">
            <v>L</v>
          </cell>
          <cell r="D1398" t="str">
            <v>7251</v>
          </cell>
          <cell r="E1398" t="str">
            <v>HELMSANGE</v>
          </cell>
          <cell r="F1398" t="str">
            <v>B</v>
          </cell>
        </row>
        <row r="1399">
          <cell r="A1399" t="str">
            <v>ROILGEN Patrick</v>
          </cell>
          <cell r="B1399" t="str">
            <v>22,rue Adam Roberti</v>
          </cell>
          <cell r="C1399" t="str">
            <v>L</v>
          </cell>
          <cell r="D1399" t="str">
            <v>2429</v>
          </cell>
          <cell r="E1399" t="str">
            <v>Luxembourg</v>
          </cell>
          <cell r="F1399" t="str">
            <v>B</v>
          </cell>
        </row>
        <row r="1400">
          <cell r="A1400" t="str">
            <v>ROIOS SILVA Maria Madale</v>
          </cell>
          <cell r="B1400" t="str">
            <v>2,rue de l independance</v>
          </cell>
          <cell r="C1400" t="str">
            <v>L</v>
          </cell>
          <cell r="D1400" t="str">
            <v>7333</v>
          </cell>
          <cell r="E1400" t="str">
            <v>STEINSEL</v>
          </cell>
          <cell r="F1400" t="str">
            <v>B</v>
          </cell>
        </row>
        <row r="1401">
          <cell r="A1401" t="str">
            <v>ROLLENG Angele</v>
          </cell>
          <cell r="B1401" t="str">
            <v>21,RUE CHRISTOPHE COLOMB</v>
          </cell>
          <cell r="C1401" t="str">
            <v>L</v>
          </cell>
          <cell r="D1401" t="str">
            <v>1349</v>
          </cell>
          <cell r="E1401" t="str">
            <v>LUXEMBOURG</v>
          </cell>
          <cell r="F1401" t="str">
            <v>B</v>
          </cell>
        </row>
        <row r="1402">
          <cell r="A1402" t="str">
            <v>ROLLERSON Michael</v>
          </cell>
          <cell r="B1402" t="str">
            <v>109,rue des Muguets</v>
          </cell>
          <cell r="C1402" t="str">
            <v>L</v>
          </cell>
          <cell r="D1402" t="str">
            <v>2167</v>
          </cell>
          <cell r="E1402" t="str">
            <v>Luxembourg</v>
          </cell>
          <cell r="F1402" t="str">
            <v>B</v>
          </cell>
        </row>
        <row r="1403">
          <cell r="A1403" t="str">
            <v>ROLLINGER Bob</v>
          </cell>
          <cell r="B1403" t="str">
            <v>43,rue de Dange St.Romain</v>
          </cell>
          <cell r="C1403" t="str">
            <v>L</v>
          </cell>
          <cell r="D1403" t="str">
            <v>8260</v>
          </cell>
          <cell r="E1403" t="str">
            <v>MAMER</v>
          </cell>
          <cell r="F1403" t="str">
            <v>B</v>
          </cell>
        </row>
        <row r="1404">
          <cell r="A1404" t="str">
            <v>ROLLINGER HENRI &amp; FILS</v>
          </cell>
          <cell r="B1404" t="str">
            <v>133,ROUTE DE DIEKIRCH</v>
          </cell>
          <cell r="C1404" t="str">
            <v>L</v>
          </cell>
          <cell r="D1404" t="str">
            <v>7220</v>
          </cell>
          <cell r="E1404" t="str">
            <v>WALFERDANGE</v>
          </cell>
          <cell r="F1404" t="str">
            <v>B</v>
          </cell>
        </row>
        <row r="1405">
          <cell r="A1405" t="str">
            <v>ROLLMANN Luc</v>
          </cell>
          <cell r="B1405" t="str">
            <v>88,rue des Trevires</v>
          </cell>
          <cell r="C1405" t="str">
            <v>L</v>
          </cell>
          <cell r="D1405" t="str">
            <v>2628</v>
          </cell>
          <cell r="E1405" t="str">
            <v>LUXEMBOURG</v>
          </cell>
          <cell r="F1405" t="str">
            <v>B</v>
          </cell>
        </row>
        <row r="1406">
          <cell r="A1406" t="str">
            <v>ROMMES Josiane</v>
          </cell>
          <cell r="B1406" t="str">
            <v>26,RUE JOSY WELTER</v>
          </cell>
          <cell r="C1406" t="str">
            <v>L</v>
          </cell>
          <cell r="D1406" t="str">
            <v>7254</v>
          </cell>
          <cell r="E1406" t="str">
            <v>WALFERDANGE</v>
          </cell>
          <cell r="F1406" t="str">
            <v>B</v>
          </cell>
        </row>
        <row r="1407">
          <cell r="A1407" t="str">
            <v>RONCK Alfred</v>
          </cell>
          <cell r="B1407" t="str">
            <v>20A,RUE DU CHÂTEAU</v>
          </cell>
          <cell r="C1407" t="str">
            <v>L</v>
          </cell>
          <cell r="D1407" t="str">
            <v>1329</v>
          </cell>
          <cell r="E1407" t="str">
            <v>LUXEMBOURG</v>
          </cell>
          <cell r="F1407" t="str">
            <v>B</v>
          </cell>
        </row>
        <row r="1408">
          <cell r="A1408" t="str">
            <v>ROOS Serge</v>
          </cell>
          <cell r="B1408" t="str">
            <v>6,rue de la Gare</v>
          </cell>
          <cell r="C1408" t="str">
            <v>L</v>
          </cell>
          <cell r="D1408" t="str">
            <v>7228</v>
          </cell>
          <cell r="E1408" t="str">
            <v>Helmsange</v>
          </cell>
          <cell r="F1408" t="str">
            <v>B</v>
          </cell>
        </row>
        <row r="1409">
          <cell r="A1409" t="str">
            <v>ROSATI Immobiliere Sarl</v>
          </cell>
          <cell r="B1409" t="str">
            <v>1,rue Klengliller</v>
          </cell>
          <cell r="C1409" t="str">
            <v>L</v>
          </cell>
          <cell r="D1409" t="str">
            <v>8239</v>
          </cell>
          <cell r="E1409" t="str">
            <v>MAMER</v>
          </cell>
          <cell r="F1409" t="str">
            <v>B</v>
          </cell>
        </row>
        <row r="1410">
          <cell r="A1410" t="str">
            <v>ROSEFLORE ANC.</v>
          </cell>
          <cell r="B1410" t="str">
            <v>10,RUE DE DOMMELDANGE</v>
          </cell>
          <cell r="C1410" t="str">
            <v>L</v>
          </cell>
          <cell r="D1410" t="str">
            <v>7222</v>
          </cell>
          <cell r="E1410" t="str">
            <v>WALFERDANGE</v>
          </cell>
          <cell r="F1410" t="str">
            <v>B</v>
          </cell>
        </row>
        <row r="1411">
          <cell r="A1411" t="str">
            <v>ROSSBERG Patrick</v>
          </cell>
          <cell r="B1411" t="str">
            <v>11,im Heibstfeld</v>
          </cell>
          <cell r="C1411" t="str">
            <v>L</v>
          </cell>
          <cell r="D1411" t="str">
            <v>7390</v>
          </cell>
          <cell r="E1411" t="str">
            <v>BLASCHETTE</v>
          </cell>
          <cell r="F1411" t="str">
            <v>B</v>
          </cell>
        </row>
        <row r="1412">
          <cell r="A1412" t="str">
            <v>ROSSI Sophie</v>
          </cell>
          <cell r="B1412" t="str">
            <v>22,RUE DE L'EUROPE</v>
          </cell>
          <cell r="C1412" t="str">
            <v>L</v>
          </cell>
          <cell r="D1412" t="str">
            <v>7225</v>
          </cell>
          <cell r="E1412" t="str">
            <v>BERELDANGE</v>
          </cell>
          <cell r="F1412" t="str">
            <v>B</v>
          </cell>
        </row>
        <row r="1413">
          <cell r="A1413" t="str">
            <v>ROSSY Anne Sophie</v>
          </cell>
          <cell r="B1413" t="str">
            <v>21,rue Belle-Vue</v>
          </cell>
          <cell r="C1413" t="str">
            <v>L</v>
          </cell>
          <cell r="D1413" t="str">
            <v>7214</v>
          </cell>
          <cell r="E1413" t="str">
            <v>BERELDANGE</v>
          </cell>
          <cell r="F1413" t="str">
            <v>B</v>
          </cell>
        </row>
        <row r="1414">
          <cell r="A1414" t="str">
            <v>ROTH Marianne</v>
          </cell>
          <cell r="B1414" t="str">
            <v>4,rue de la Foret</v>
          </cell>
          <cell r="C1414" t="str">
            <v>L</v>
          </cell>
          <cell r="D1414" t="str">
            <v>7227</v>
          </cell>
          <cell r="E1414" t="str">
            <v>BERELDANGE</v>
          </cell>
          <cell r="F1414" t="str">
            <v>B</v>
          </cell>
        </row>
        <row r="1415">
          <cell r="A1415" t="str">
            <v>ROUYER Frederic Guy Rene</v>
          </cell>
          <cell r="B1415" t="str">
            <v>12,rue de Strassen</v>
          </cell>
          <cell r="C1415" t="str">
            <v>L</v>
          </cell>
          <cell r="D1415" t="str">
            <v>8156</v>
          </cell>
          <cell r="E1415" t="str">
            <v>BRIDEL</v>
          </cell>
          <cell r="F1415" t="str">
            <v>B</v>
          </cell>
        </row>
        <row r="1416">
          <cell r="A1416" t="str">
            <v>RUF Franz</v>
          </cell>
          <cell r="B1416" t="str">
            <v>3,rue des Merisiers</v>
          </cell>
          <cell r="C1416" t="str">
            <v>L</v>
          </cell>
          <cell r="D1416" t="str">
            <v>7303</v>
          </cell>
          <cell r="E1416" t="str">
            <v>Steinsel</v>
          </cell>
          <cell r="F1416" t="str">
            <v>B</v>
          </cell>
        </row>
        <row r="1417">
          <cell r="A1417" t="str">
            <v>RUGO MARTINA</v>
          </cell>
          <cell r="B1417" t="str">
            <v>73,RUE DES MANERANOS</v>
          </cell>
          <cell r="C1417" t="str">
            <v>L</v>
          </cell>
          <cell r="D1417" t="str">
            <v>8249</v>
          </cell>
          <cell r="E1417" t="str">
            <v>MAMER</v>
          </cell>
          <cell r="F1417" t="str">
            <v>B</v>
          </cell>
        </row>
        <row r="1418">
          <cell r="A1418" t="str">
            <v>RUGO Olivo</v>
          </cell>
          <cell r="B1418" t="str">
            <v>18,Montee W.Goergen</v>
          </cell>
          <cell r="C1418" t="str">
            <v>L</v>
          </cell>
          <cell r="D1418" t="str">
            <v>7322</v>
          </cell>
          <cell r="E1418" t="str">
            <v>STEINSEL</v>
          </cell>
          <cell r="F1418" t="str">
            <v>B</v>
          </cell>
        </row>
        <row r="1419">
          <cell r="A1419" t="str">
            <v>RUGO ROBERTO</v>
          </cell>
          <cell r="B1419" t="str">
            <v>12,RUE PRINCE HENRI</v>
          </cell>
          <cell r="C1419" t="str">
            <v>L</v>
          </cell>
          <cell r="D1419" t="str">
            <v>7341</v>
          </cell>
          <cell r="E1419" t="str">
            <v>HEISDORF</v>
          </cell>
          <cell r="F1419" t="str">
            <v>B</v>
          </cell>
        </row>
        <row r="1420">
          <cell r="A1420" t="str">
            <v>RUGO-MAQUET Josee</v>
          </cell>
          <cell r="B1420" t="str">
            <v>73,rue Mameranus</v>
          </cell>
          <cell r="C1420" t="str">
            <v>L</v>
          </cell>
          <cell r="D1420" t="str">
            <v>8249</v>
          </cell>
          <cell r="E1420" t="str">
            <v>MAMER</v>
          </cell>
          <cell r="F1420" t="str">
            <v>B</v>
          </cell>
        </row>
        <row r="1421">
          <cell r="A1421" t="str">
            <v>RUIZ PECINO Natalia</v>
          </cell>
          <cell r="B1421" t="str">
            <v>7,rue de la Foret</v>
          </cell>
          <cell r="C1421" t="str">
            <v>L</v>
          </cell>
          <cell r="D1421" t="str">
            <v>7320</v>
          </cell>
          <cell r="E1421" t="str">
            <v>STEINSEL</v>
          </cell>
          <cell r="F1421" t="str">
            <v>B</v>
          </cell>
        </row>
        <row r="1422">
          <cell r="A1422" t="str">
            <v>RUIZ PECINO SILVIA</v>
          </cell>
          <cell r="B1422" t="str">
            <v>7,RUE DE LA FORET</v>
          </cell>
          <cell r="C1422" t="str">
            <v>L</v>
          </cell>
          <cell r="D1422" t="str">
            <v>7320</v>
          </cell>
          <cell r="E1422" t="str">
            <v>STEINSEL</v>
          </cell>
          <cell r="F1422" t="str">
            <v>B</v>
          </cell>
        </row>
        <row r="1423">
          <cell r="A1423" t="str">
            <v>RUMIGNY Christophe</v>
          </cell>
          <cell r="B1423" t="str">
            <v>21A,rue Paul Eyschen</v>
          </cell>
          <cell r="C1423" t="str">
            <v>L</v>
          </cell>
          <cell r="D1423" t="str">
            <v>7317</v>
          </cell>
          <cell r="E1423" t="str">
            <v>Mullendorf</v>
          </cell>
          <cell r="F1423" t="str">
            <v>B</v>
          </cell>
        </row>
        <row r="1424">
          <cell r="A1424" t="str">
            <v>RUNGEN Krishna Kanaya</v>
          </cell>
          <cell r="B1424" t="str">
            <v>14,cite Steekraeiz</v>
          </cell>
          <cell r="C1424" t="str">
            <v>L</v>
          </cell>
          <cell r="D1424" t="str">
            <v>7790</v>
          </cell>
          <cell r="E1424" t="str">
            <v>BISSEN</v>
          </cell>
          <cell r="F1424" t="str">
            <v>B</v>
          </cell>
        </row>
        <row r="1425">
          <cell r="A1425" t="str">
            <v>RUPPERT Edouard</v>
          </cell>
          <cell r="B1425" t="str">
            <v>58,rue de l'église</v>
          </cell>
          <cell r="C1425" t="str">
            <v>L</v>
          </cell>
          <cell r="D1425" t="str">
            <v>7224</v>
          </cell>
          <cell r="E1425" t="str">
            <v>WALFERDANGE</v>
          </cell>
          <cell r="F1425" t="str">
            <v>B</v>
          </cell>
        </row>
        <row r="1426">
          <cell r="A1426" t="str">
            <v>RUPPERT LUCIENNE</v>
          </cell>
          <cell r="B1426" t="str">
            <v>19,rue de la montagne</v>
          </cell>
          <cell r="C1426" t="str">
            <v>L</v>
          </cell>
          <cell r="D1426" t="str">
            <v>7238</v>
          </cell>
          <cell r="E1426" t="str">
            <v>WALFERDANGE</v>
          </cell>
          <cell r="F1426" t="str">
            <v>B</v>
          </cell>
        </row>
        <row r="1427">
          <cell r="A1427" t="str">
            <v>RYCERZ Anna</v>
          </cell>
          <cell r="B1427" t="str">
            <v>9,rue Dicks</v>
          </cell>
          <cell r="C1427" t="str">
            <v>L</v>
          </cell>
          <cell r="D1427" t="str">
            <v>7221</v>
          </cell>
          <cell r="E1427" t="str">
            <v>Bereldange</v>
          </cell>
          <cell r="F1427" t="str">
            <v>B</v>
          </cell>
        </row>
        <row r="1428">
          <cell r="A1428" t="str">
            <v>S + B INBAU S.A.</v>
          </cell>
          <cell r="B1428" t="str">
            <v>54,RUE DE MERSCH</v>
          </cell>
          <cell r="C1428" t="str">
            <v>L</v>
          </cell>
          <cell r="D1428" t="str">
            <v>8181</v>
          </cell>
          <cell r="E1428" t="str">
            <v>KOPSTAL</v>
          </cell>
          <cell r="F1428" t="str">
            <v>B</v>
          </cell>
        </row>
        <row r="1429">
          <cell r="A1429" t="str">
            <v>SAIVE Nathalie</v>
          </cell>
          <cell r="B1429" t="str">
            <v>53,rue des Pommiers</v>
          </cell>
          <cell r="C1429" t="str">
            <v>L</v>
          </cell>
          <cell r="D1429" t="str">
            <v>2343</v>
          </cell>
          <cell r="E1429" t="str">
            <v>Luxembourg</v>
          </cell>
          <cell r="F1429" t="str">
            <v>B</v>
          </cell>
        </row>
        <row r="1430">
          <cell r="A1430" t="str">
            <v>SAKOVIC Emira</v>
          </cell>
          <cell r="B1430" t="str">
            <v>15,rue J.P.Sauvage</v>
          </cell>
          <cell r="C1430" t="str">
            <v>L</v>
          </cell>
          <cell r="D1430" t="str">
            <v>2514</v>
          </cell>
          <cell r="E1430" t="str">
            <v>LUXEMBOURG</v>
          </cell>
          <cell r="F1430" t="str">
            <v>B</v>
          </cell>
        </row>
        <row r="1431">
          <cell r="A1431" t="str">
            <v>SALES Marc</v>
          </cell>
          <cell r="B1431" t="str">
            <v>60,rue des Pres</v>
          </cell>
          <cell r="C1431" t="str">
            <v>L</v>
          </cell>
          <cell r="D1431" t="str">
            <v>4541</v>
          </cell>
          <cell r="E1431" t="str">
            <v>BASCHARAGE</v>
          </cell>
          <cell r="F1431" t="str">
            <v>B</v>
          </cell>
        </row>
        <row r="1432">
          <cell r="A1432" t="str">
            <v>SALES Marie Therese</v>
          </cell>
          <cell r="B1432" t="str">
            <v>171,rte de Luxembourg</v>
          </cell>
          <cell r="C1432" t="str">
            <v>L</v>
          </cell>
          <cell r="D1432" t="str">
            <v>7374</v>
          </cell>
          <cell r="E1432" t="str">
            <v>HELMDANGE</v>
          </cell>
          <cell r="F1432" t="str">
            <v>B</v>
          </cell>
        </row>
        <row r="1433">
          <cell r="A1433" t="str">
            <v>SAMPAIO ROLO Filipe</v>
          </cell>
          <cell r="B1433" t="str">
            <v>38,rue Prince Henri</v>
          </cell>
          <cell r="C1433" t="str">
            <v>L</v>
          </cell>
          <cell r="D1433" t="str">
            <v>7230</v>
          </cell>
          <cell r="E1433" t="str">
            <v>HELMSANGE</v>
          </cell>
          <cell r="F1433" t="str">
            <v>B</v>
          </cell>
        </row>
        <row r="1434">
          <cell r="A1434" t="str">
            <v>SANCHEZ GAYUBO José Maria</v>
          </cell>
          <cell r="B1434" t="str">
            <v>64,route de Diekirch</v>
          </cell>
          <cell r="C1434" t="str">
            <v>L</v>
          </cell>
          <cell r="D1434" t="str">
            <v>7220</v>
          </cell>
          <cell r="E1434" t="str">
            <v>HELMSANGE</v>
          </cell>
          <cell r="F1434" t="str">
            <v>B</v>
          </cell>
        </row>
        <row r="1435">
          <cell r="A1435" t="str">
            <v>SANDT Marc</v>
          </cell>
          <cell r="B1435" t="str">
            <v>2,rue du 31 Aout 1942</v>
          </cell>
          <cell r="C1435" t="str">
            <v>L</v>
          </cell>
          <cell r="D1435" t="str">
            <v>5809</v>
          </cell>
          <cell r="E1435" t="str">
            <v>HESPERANGE</v>
          </cell>
          <cell r="F1435" t="str">
            <v>B</v>
          </cell>
        </row>
        <row r="1436">
          <cell r="A1436" t="str">
            <v>SANTOS BENTO JOSE</v>
          </cell>
          <cell r="B1436" t="str">
            <v>38,RUE DE L'EUROPE</v>
          </cell>
          <cell r="C1436" t="str">
            <v>L</v>
          </cell>
          <cell r="D1436" t="str">
            <v>7225</v>
          </cell>
          <cell r="E1436" t="str">
            <v>BERELDANGE</v>
          </cell>
          <cell r="F1436" t="str">
            <v>B</v>
          </cell>
        </row>
        <row r="1437">
          <cell r="A1437" t="str">
            <v>SANTOS GUIMAREAES Joao Antonio</v>
          </cell>
          <cell r="B1437" t="str">
            <v>23,rue Michel Rodange</v>
          </cell>
          <cell r="C1437" t="str">
            <v>L</v>
          </cell>
          <cell r="D1437" t="str">
            <v>2430</v>
          </cell>
          <cell r="E1437" t="str">
            <v>LUXEMBOURG</v>
          </cell>
          <cell r="F1437" t="str">
            <v>B</v>
          </cell>
        </row>
        <row r="1438">
          <cell r="A1438" t="str">
            <v>SANTOS RITA</v>
          </cell>
          <cell r="B1438" t="str">
            <v>12,RUE DES GROTTES</v>
          </cell>
          <cell r="C1438" t="str">
            <v>L</v>
          </cell>
          <cell r="D1438" t="str">
            <v>1644</v>
          </cell>
          <cell r="E1438" t="str">
            <v>LUXEMBOURG</v>
          </cell>
          <cell r="F1438" t="str">
            <v>B</v>
          </cell>
        </row>
        <row r="1439">
          <cell r="A1439" t="str">
            <v>SANTOS-SOARES SABRINA</v>
          </cell>
          <cell r="B1439" t="str">
            <v>37,RUE DE STEINSEL</v>
          </cell>
          <cell r="C1439" t="str">
            <v>L</v>
          </cell>
          <cell r="D1439" t="str">
            <v>7254</v>
          </cell>
          <cell r="E1439" t="str">
            <v>BERELDANGE</v>
          </cell>
          <cell r="F1439" t="str">
            <v>B</v>
          </cell>
        </row>
        <row r="1440">
          <cell r="A1440" t="str">
            <v>SARNBLOM Ingrid</v>
          </cell>
          <cell r="B1440" t="str">
            <v>14,rue General Patton</v>
          </cell>
          <cell r="C1440" t="str">
            <v>L</v>
          </cell>
          <cell r="D1440" t="str">
            <v>7270</v>
          </cell>
          <cell r="E1440" t="str">
            <v>HELMSANGE</v>
          </cell>
          <cell r="F1440" t="str">
            <v>B</v>
          </cell>
        </row>
        <row r="1441">
          <cell r="A1441" t="str">
            <v>SASSEN Ferdinand Emmanuel</v>
          </cell>
          <cell r="B1441" t="str">
            <v>216,rue de Kirchberg</v>
          </cell>
          <cell r="C1441" t="str">
            <v>L</v>
          </cell>
          <cell r="D1441" t="str">
            <v>1858</v>
          </cell>
          <cell r="E1441" t="str">
            <v>LUXEMBOURG</v>
          </cell>
          <cell r="F1441" t="str">
            <v>B</v>
          </cell>
        </row>
        <row r="1442">
          <cell r="A1442" t="str">
            <v>SASSON Armand</v>
          </cell>
          <cell r="B1442" t="str">
            <v>32,rue Siggy vu Letzebuerg</v>
          </cell>
          <cell r="C1442" t="str">
            <v>L</v>
          </cell>
          <cell r="D1442" t="str">
            <v>1933</v>
          </cell>
          <cell r="E1442" t="str">
            <v>LUXEMBOURG</v>
          </cell>
          <cell r="F1442" t="str">
            <v>B</v>
          </cell>
        </row>
        <row r="1443">
          <cell r="A1443" t="str">
            <v>SAUBER ALY</v>
          </cell>
          <cell r="B1443" t="str">
            <v>11, RUE DES BOIS</v>
          </cell>
          <cell r="C1443" t="str">
            <v>L</v>
          </cell>
          <cell r="D1443" t="str">
            <v>7322</v>
          </cell>
          <cell r="E1443" t="str">
            <v>STEINSEL</v>
          </cell>
          <cell r="F1443" t="str">
            <v>B</v>
          </cell>
        </row>
        <row r="1444">
          <cell r="A1444" t="str">
            <v>SCARINZI Lara</v>
          </cell>
          <cell r="B1444" t="str">
            <v>229,Val des Bons-Malades</v>
          </cell>
          <cell r="C1444" t="str">
            <v>L</v>
          </cell>
          <cell r="D1444" t="str">
            <v>2121</v>
          </cell>
          <cell r="E1444" t="str">
            <v>LUXEMBOURG</v>
          </cell>
          <cell r="F1444" t="str">
            <v>B</v>
          </cell>
        </row>
        <row r="1445">
          <cell r="A1445" t="str">
            <v>SCHAADT Karin</v>
          </cell>
          <cell r="B1445" t="str">
            <v>5,Am Wangert</v>
          </cell>
          <cell r="C1445" t="str">
            <v>L</v>
          </cell>
          <cell r="D1445" t="str">
            <v>7568</v>
          </cell>
          <cell r="E1445" t="str">
            <v>MERSCH</v>
          </cell>
          <cell r="F1445" t="str">
            <v>B</v>
          </cell>
        </row>
        <row r="1446">
          <cell r="A1446" t="str">
            <v>SCHAEFER NICOLE</v>
          </cell>
          <cell r="B1446" t="str">
            <v>52,RUE DES 7 ARPENTS</v>
          </cell>
          <cell r="C1446" t="str">
            <v>L</v>
          </cell>
          <cell r="D1446" t="str">
            <v>1139</v>
          </cell>
          <cell r="E1446" t="str">
            <v>LUXEMBOURG</v>
          </cell>
          <cell r="F1446" t="str">
            <v>B</v>
          </cell>
        </row>
        <row r="1447">
          <cell r="A1447" t="str">
            <v>SCHAMMEL Jean-Paul</v>
          </cell>
          <cell r="B1447" t="str">
            <v>95,rue Emile Metz</v>
          </cell>
          <cell r="C1447" t="str">
            <v>L</v>
          </cell>
          <cell r="D1447" t="str">
            <v>2149</v>
          </cell>
          <cell r="E1447" t="str">
            <v>LUXEMBOURG</v>
          </cell>
          <cell r="F1447" t="str">
            <v>B</v>
          </cell>
        </row>
        <row r="1448">
          <cell r="A1448" t="str">
            <v>SCHANCK Marc</v>
          </cell>
          <cell r="B1448" t="str">
            <v>45,rte de Diekirch</v>
          </cell>
          <cell r="C1448" t="str">
            <v>L</v>
          </cell>
          <cell r="D1448" t="str">
            <v>7220</v>
          </cell>
          <cell r="E1448" t="str">
            <v>WALFERDANGE</v>
          </cell>
          <cell r="F1448" t="str">
            <v>B</v>
          </cell>
        </row>
        <row r="1449">
          <cell r="A1449" t="str">
            <v>SCHANK GERARD</v>
          </cell>
          <cell r="B1449" t="str">
            <v>10,RUE DES ETANGS</v>
          </cell>
          <cell r="C1449" t="str">
            <v>L</v>
          </cell>
          <cell r="D1449" t="str">
            <v>7303</v>
          </cell>
          <cell r="E1449" t="str">
            <v>STEINSEL</v>
          </cell>
          <cell r="F1449" t="str">
            <v>B</v>
          </cell>
        </row>
        <row r="1450">
          <cell r="A1450" t="str">
            <v>SCHANK STEPHANIE</v>
          </cell>
          <cell r="B1450" t="str">
            <v>10,rue des Etangs</v>
          </cell>
          <cell r="C1450" t="str">
            <v>L</v>
          </cell>
          <cell r="D1450" t="str">
            <v>7303</v>
          </cell>
          <cell r="E1450" t="str">
            <v>STEINSEL</v>
          </cell>
          <cell r="F1450" t="str">
            <v>B</v>
          </cell>
        </row>
        <row r="1451">
          <cell r="A1451" t="str">
            <v>SCHAUSS ERNEST</v>
          </cell>
          <cell r="B1451" t="str">
            <v>130,RUE SCHETZEL</v>
          </cell>
          <cell r="C1451" t="str">
            <v>L</v>
          </cell>
          <cell r="D1451" t="str">
            <v>2518</v>
          </cell>
          <cell r="E1451" t="str">
            <v>LUXEMBOURG</v>
          </cell>
          <cell r="F1451" t="str">
            <v>B</v>
          </cell>
        </row>
        <row r="1452">
          <cell r="A1452" t="str">
            <v>SCHEERER Annette</v>
          </cell>
          <cell r="B1452" t="str">
            <v>39,rue de la Bergerie</v>
          </cell>
          <cell r="C1452" t="str">
            <v>L</v>
          </cell>
          <cell r="D1452" t="str">
            <v>7441</v>
          </cell>
          <cell r="E1452" t="str">
            <v>Lintgen</v>
          </cell>
          <cell r="F1452" t="str">
            <v>B</v>
          </cell>
        </row>
        <row r="1453">
          <cell r="A1453" t="str">
            <v>SCHEIRSEN SABINE</v>
          </cell>
          <cell r="B1453" t="str">
            <v>219,RUE DE BEGGEN</v>
          </cell>
          <cell r="C1453" t="str">
            <v>L</v>
          </cell>
          <cell r="D1453" t="str">
            <v>1221</v>
          </cell>
          <cell r="E1453" t="str">
            <v>LUXEMBOURG</v>
          </cell>
          <cell r="F1453" t="str">
            <v>B</v>
          </cell>
        </row>
        <row r="1454">
          <cell r="A1454" t="str">
            <v>SCHETTGEN Manon Juliette</v>
          </cell>
          <cell r="B1454" t="str">
            <v>275,rue d'Itzig</v>
          </cell>
          <cell r="C1454" t="str">
            <v>L</v>
          </cell>
          <cell r="D1454" t="str">
            <v>1815</v>
          </cell>
          <cell r="E1454" t="str">
            <v>LUXEMBOURG</v>
          </cell>
          <cell r="F1454" t="str">
            <v>B</v>
          </cell>
        </row>
        <row r="1455">
          <cell r="A1455" t="str">
            <v>SCHEUER Marion</v>
          </cell>
          <cell r="B1455" t="str">
            <v>8,rue du Cimetiere</v>
          </cell>
          <cell r="C1455" t="str">
            <v>L</v>
          </cell>
          <cell r="D1455" t="str">
            <v>6582</v>
          </cell>
          <cell r="E1455" t="str">
            <v>ROSPORT</v>
          </cell>
          <cell r="F1455" t="str">
            <v>B</v>
          </cell>
        </row>
        <row r="1456">
          <cell r="A1456" t="str">
            <v>SCHEUER Sandra</v>
          </cell>
          <cell r="B1456" t="str">
            <v>26,um Knaeppchen</v>
          </cell>
          <cell r="C1456" t="str">
            <v>L</v>
          </cell>
          <cell r="D1456" t="str">
            <v>7651</v>
          </cell>
          <cell r="E1456" t="str">
            <v>Heffingen</v>
          </cell>
          <cell r="F1456" t="str">
            <v>B</v>
          </cell>
        </row>
        <row r="1457">
          <cell r="A1457" t="str">
            <v>SCHEUREN JOSEPHINE</v>
          </cell>
          <cell r="B1457" t="str">
            <v>38,RUE LEONARD SCHROEDER</v>
          </cell>
          <cell r="C1457" t="str">
            <v>L</v>
          </cell>
          <cell r="D1457" t="str">
            <v>4778</v>
          </cell>
          <cell r="E1457" t="str">
            <v>PETANGE</v>
          </cell>
          <cell r="F1457" t="str">
            <v>B</v>
          </cell>
        </row>
        <row r="1458">
          <cell r="A1458" t="str">
            <v>SCHEUREN Sylvie</v>
          </cell>
          <cell r="B1458" t="str">
            <v>56,Cite G.D.Jean</v>
          </cell>
          <cell r="C1458" t="str">
            <v>L</v>
          </cell>
          <cell r="D1458" t="str">
            <v>7233</v>
          </cell>
          <cell r="E1458" t="str">
            <v>BERELDANGE</v>
          </cell>
          <cell r="F1458" t="str">
            <v>B</v>
          </cell>
        </row>
        <row r="1459">
          <cell r="A1459" t="str">
            <v>SCHICKES ROBERT &amp; CO SARL</v>
          </cell>
          <cell r="B1459" t="str">
            <v>10,RUE DU PONT</v>
          </cell>
          <cell r="C1459" t="str">
            <v>L</v>
          </cell>
          <cell r="D1459" t="str">
            <v>7245</v>
          </cell>
          <cell r="E1459" t="str">
            <v>BERELDANGE</v>
          </cell>
          <cell r="F1459" t="str">
            <v>B</v>
          </cell>
        </row>
        <row r="1460">
          <cell r="A1460" t="str">
            <v>SCHILTZ Colette</v>
          </cell>
          <cell r="B1460" t="str">
            <v>24,rue A.Lincoln</v>
          </cell>
          <cell r="C1460" t="str">
            <v>L</v>
          </cell>
          <cell r="D1460" t="str">
            <v>8333</v>
          </cell>
          <cell r="E1460" t="str">
            <v>OLM</v>
          </cell>
          <cell r="F1460" t="str">
            <v>B</v>
          </cell>
        </row>
        <row r="1461">
          <cell r="A1461" t="str">
            <v>SCHILTZ Laurent</v>
          </cell>
          <cell r="B1461" t="str">
            <v>14,OP DER DRESCH</v>
          </cell>
          <cell r="C1461" t="str">
            <v>L</v>
          </cell>
          <cell r="D1461" t="str">
            <v>8127</v>
          </cell>
          <cell r="E1461" t="str">
            <v>BRIDEL</v>
          </cell>
          <cell r="F1461" t="str">
            <v>B</v>
          </cell>
        </row>
        <row r="1462">
          <cell r="A1462" t="str">
            <v>SCHILTZ Manuelle</v>
          </cell>
          <cell r="B1462" t="str">
            <v>31,rue Emile Metz</v>
          </cell>
          <cell r="C1462" t="str">
            <v>L</v>
          </cell>
          <cell r="D1462" t="str">
            <v>2149</v>
          </cell>
          <cell r="E1462" t="str">
            <v>LUXEMBOURG</v>
          </cell>
          <cell r="F1462" t="str">
            <v>B</v>
          </cell>
        </row>
        <row r="1463">
          <cell r="A1463" t="str">
            <v>SCHILTZ Marie Louise</v>
          </cell>
          <cell r="B1463" t="str">
            <v>28,rue J.P Brasseur</v>
          </cell>
          <cell r="C1463" t="str">
            <v>L</v>
          </cell>
          <cell r="D1463" t="str">
            <v>1258</v>
          </cell>
          <cell r="E1463" t="str">
            <v>Luxembourg</v>
          </cell>
          <cell r="F1463" t="str">
            <v>B</v>
          </cell>
        </row>
        <row r="1464">
          <cell r="A1464" t="str">
            <v>SCHILTZ Marthe Josette</v>
          </cell>
          <cell r="B1464" t="str">
            <v>12,rue Raoul Follereau</v>
          </cell>
          <cell r="C1464" t="str">
            <v>L</v>
          </cell>
          <cell r="D1464" t="str">
            <v>1529</v>
          </cell>
          <cell r="E1464" t="str">
            <v>LUXEMBOURG</v>
          </cell>
          <cell r="F1464" t="str">
            <v>B</v>
          </cell>
        </row>
        <row r="1465">
          <cell r="A1465" t="str">
            <v>SCHIM VAN DER LOEFF</v>
          </cell>
          <cell r="B1465" t="str">
            <v>7,RUE DE LA PAIX</v>
          </cell>
          <cell r="C1465" t="str">
            <v>L</v>
          </cell>
          <cell r="D1465" t="str">
            <v>7244</v>
          </cell>
          <cell r="E1465" t="str">
            <v>BERELDANGE</v>
          </cell>
          <cell r="F1465" t="str">
            <v>B</v>
          </cell>
        </row>
        <row r="1466">
          <cell r="A1466" t="str">
            <v>SCHIMA Bernhard</v>
          </cell>
          <cell r="B1466" t="str">
            <v>56,rue de Strassen</v>
          </cell>
          <cell r="C1466" t="str">
            <v>L</v>
          </cell>
          <cell r="D1466" t="str">
            <v>2555</v>
          </cell>
          <cell r="E1466" t="str">
            <v>LUXEMBOURG</v>
          </cell>
          <cell r="F1466" t="str">
            <v>B</v>
          </cell>
        </row>
        <row r="1467">
          <cell r="A1467" t="str">
            <v>SCHLECHTER Guillaume</v>
          </cell>
          <cell r="B1467" t="str">
            <v>4,rue d'Amsterdam</v>
          </cell>
          <cell r="C1467" t="str">
            <v>L</v>
          </cell>
          <cell r="D1467" t="str">
            <v>1126</v>
          </cell>
          <cell r="E1467" t="str">
            <v>Luxembourg</v>
          </cell>
          <cell r="F1467" t="str">
            <v>B</v>
          </cell>
        </row>
        <row r="1468">
          <cell r="A1468" t="str">
            <v>SCHLECHTER Thomas</v>
          </cell>
          <cell r="B1468" t="str">
            <v>4,rue d'Amsterdam</v>
          </cell>
          <cell r="C1468" t="str">
            <v>L</v>
          </cell>
          <cell r="D1468" t="str">
            <v>1126</v>
          </cell>
          <cell r="E1468" t="str">
            <v>Luxembourg</v>
          </cell>
          <cell r="F1468" t="str">
            <v>B</v>
          </cell>
        </row>
        <row r="1469">
          <cell r="A1469" t="str">
            <v>SCHLEICH  Bruno</v>
          </cell>
          <cell r="B1469" t="str">
            <v>114,avenue de la Faiencerie</v>
          </cell>
          <cell r="C1469" t="str">
            <v>L</v>
          </cell>
          <cell r="D1469" t="str">
            <v>1511</v>
          </cell>
          <cell r="E1469" t="str">
            <v>LUXEMBOURG</v>
          </cell>
          <cell r="F1469" t="str">
            <v>B</v>
          </cell>
        </row>
        <row r="1470">
          <cell r="A1470" t="str">
            <v>SCHLEICH NORTE Zoe</v>
          </cell>
          <cell r="B1470" t="str">
            <v>114,Avenue de la Faiencerie</v>
          </cell>
          <cell r="C1470" t="str">
            <v>L</v>
          </cell>
          <cell r="D1470" t="str">
            <v>1511</v>
          </cell>
          <cell r="E1470" t="str">
            <v>LUXEMBOURG</v>
          </cell>
          <cell r="F1470" t="str">
            <v>B</v>
          </cell>
        </row>
        <row r="1471">
          <cell r="A1471" t="str">
            <v>SCHLEIMER Sandra</v>
          </cell>
          <cell r="B1471" t="str">
            <v>13,RUE PIERRE CONRARDY</v>
          </cell>
          <cell r="C1471" t="str">
            <v>L</v>
          </cell>
          <cell r="D1471" t="str">
            <v>7219</v>
          </cell>
          <cell r="E1471" t="str">
            <v>HELMSANGE</v>
          </cell>
          <cell r="F1471" t="str">
            <v>B</v>
          </cell>
        </row>
        <row r="1472">
          <cell r="A1472" t="str">
            <v>SCHLIME Tess Elsa</v>
          </cell>
          <cell r="B1472" t="str">
            <v>8,rue Belair</v>
          </cell>
          <cell r="C1472" t="str">
            <v>L</v>
          </cell>
          <cell r="D1472" t="str">
            <v>5318</v>
          </cell>
          <cell r="E1472" t="str">
            <v>CONTERN</v>
          </cell>
          <cell r="F1472" t="str">
            <v>B</v>
          </cell>
        </row>
        <row r="1473">
          <cell r="A1473" t="str">
            <v>SCHMATZ Edgar Armin</v>
          </cell>
          <cell r="B1473" t="str">
            <v>13,op der Dresch</v>
          </cell>
          <cell r="C1473" t="str">
            <v>L</v>
          </cell>
          <cell r="D1473" t="str">
            <v>8127</v>
          </cell>
          <cell r="E1473" t="str">
            <v>BRIDEL</v>
          </cell>
          <cell r="F1473" t="str">
            <v>B</v>
          </cell>
        </row>
        <row r="1474">
          <cell r="A1474" t="str">
            <v>SCHMID J}rgen</v>
          </cell>
          <cell r="B1474" t="str">
            <v>26,rue Arthur Herschen</v>
          </cell>
          <cell r="C1474" t="str">
            <v>L</v>
          </cell>
          <cell r="D1474" t="str">
            <v>1727</v>
          </cell>
          <cell r="E1474" t="str">
            <v>Luxembourg</v>
          </cell>
          <cell r="F1474" t="str">
            <v>B</v>
          </cell>
        </row>
        <row r="1475">
          <cell r="A1475" t="str">
            <v>SCHMIT Audrey</v>
          </cell>
          <cell r="B1475" t="str">
            <v>8,rue Jean-Pierre Origer</v>
          </cell>
          <cell r="C1475" t="str">
            <v>L</v>
          </cell>
          <cell r="D1475" t="str">
            <v>4937</v>
          </cell>
          <cell r="E1475" t="str">
            <v>HAUTCHARAGE</v>
          </cell>
          <cell r="F1475" t="str">
            <v>B</v>
          </cell>
        </row>
        <row r="1476">
          <cell r="A1476" t="str">
            <v>SCHMIT Carlo Jean</v>
          </cell>
          <cell r="B1476" t="str">
            <v>21, All. St. Hubert</v>
          </cell>
          <cell r="C1476" t="str">
            <v>L</v>
          </cell>
          <cell r="D1476" t="str">
            <v>8138</v>
          </cell>
          <cell r="E1476" t="str">
            <v>LUXEMBOURG</v>
          </cell>
          <cell r="F1476" t="str">
            <v>B</v>
          </cell>
        </row>
        <row r="1477">
          <cell r="A1477" t="str">
            <v>SCHMIT CHRISTIANE</v>
          </cell>
          <cell r="B1477" t="str">
            <v>18,RUE DE L'AVENIR</v>
          </cell>
          <cell r="C1477" t="str">
            <v>L</v>
          </cell>
          <cell r="D1477" t="str">
            <v>7306</v>
          </cell>
          <cell r="E1477" t="str">
            <v>MULLENDORF</v>
          </cell>
          <cell r="F1477" t="str">
            <v>B</v>
          </cell>
        </row>
        <row r="1478">
          <cell r="A1478" t="str">
            <v>SCHMIT DANIELLE</v>
          </cell>
          <cell r="B1478" t="str">
            <v>34,RUE ALBERT EINSTEIN</v>
          </cell>
          <cell r="C1478" t="str">
            <v>L</v>
          </cell>
          <cell r="D1478" t="str">
            <v>4445</v>
          </cell>
          <cell r="E1478" t="str">
            <v>BELVAUX</v>
          </cell>
          <cell r="F1478" t="str">
            <v>B</v>
          </cell>
        </row>
        <row r="1479">
          <cell r="A1479" t="str">
            <v>SCHMIT Gordon</v>
          </cell>
          <cell r="B1479" t="str">
            <v>10,rue Schio</v>
          </cell>
          <cell r="C1479" t="str">
            <v>L</v>
          </cell>
          <cell r="D1479" t="str">
            <v>4804</v>
          </cell>
          <cell r="E1479" t="str">
            <v>RODANGE</v>
          </cell>
          <cell r="F1479" t="str">
            <v>B</v>
          </cell>
        </row>
        <row r="1480">
          <cell r="A1480" t="str">
            <v>SCHMIT Jerry</v>
          </cell>
          <cell r="B1480" t="str">
            <v>1,Neie Wee</v>
          </cell>
          <cell r="C1480" t="str">
            <v>L</v>
          </cell>
          <cell r="D1480" t="str">
            <v>6858</v>
          </cell>
          <cell r="E1480" t="str">
            <v>MUENSCHECKER</v>
          </cell>
          <cell r="F1480" t="str">
            <v>B</v>
          </cell>
        </row>
        <row r="1481">
          <cell r="A1481" t="str">
            <v>SCHMIT Jos</v>
          </cell>
          <cell r="B1481" t="str">
            <v>50,rue des Pres</v>
          </cell>
          <cell r="C1481" t="str">
            <v>L</v>
          </cell>
          <cell r="D1481" t="str">
            <v>5316</v>
          </cell>
          <cell r="E1481" t="str">
            <v>CONTERN</v>
          </cell>
          <cell r="F1481" t="str">
            <v>B</v>
          </cell>
        </row>
        <row r="1482">
          <cell r="A1482" t="str">
            <v>SCHMIT MANON</v>
          </cell>
          <cell r="B1482" t="str">
            <v>32,RUE DE LUXEMBOURG</v>
          </cell>
          <cell r="C1482" t="str">
            <v>L</v>
          </cell>
          <cell r="D1482" t="str">
            <v>8140</v>
          </cell>
          <cell r="E1482" t="str">
            <v>BRIDEL</v>
          </cell>
          <cell r="F1482" t="str">
            <v>B</v>
          </cell>
        </row>
        <row r="1483">
          <cell r="A1483" t="str">
            <v>SCHMIT Nathalie</v>
          </cell>
          <cell r="B1483" t="str">
            <v>2,rue de la gare</v>
          </cell>
          <cell r="C1483" t="str">
            <v>L</v>
          </cell>
          <cell r="D1483" t="str">
            <v>3334</v>
          </cell>
          <cell r="E1483" t="str">
            <v>HELLANGE</v>
          </cell>
          <cell r="F1483" t="str">
            <v>B</v>
          </cell>
        </row>
        <row r="1484">
          <cell r="A1484" t="str">
            <v>SCHMIT Nicole Lucie</v>
          </cell>
          <cell r="B1484" t="str">
            <v>139,rue Pierre Krier</v>
          </cell>
          <cell r="C1484" t="str">
            <v>L</v>
          </cell>
          <cell r="D1484" t="str">
            <v>1880</v>
          </cell>
          <cell r="E1484" t="str">
            <v>LUXEMBOURG</v>
          </cell>
          <cell r="F1484" t="str">
            <v>B</v>
          </cell>
        </row>
        <row r="1485">
          <cell r="A1485" t="str">
            <v>SCHMIT RENE</v>
          </cell>
          <cell r="B1485" t="str">
            <v>7,RUE CYPRIEN MERJAI</v>
          </cell>
          <cell r="C1485" t="str">
            <v>L</v>
          </cell>
          <cell r="D1485" t="str">
            <v>2145</v>
          </cell>
          <cell r="E1485" t="str">
            <v>LUXEMBOURG</v>
          </cell>
          <cell r="F1485" t="str">
            <v>B</v>
          </cell>
        </row>
        <row r="1486">
          <cell r="A1486" t="str">
            <v>SCHMIT Robert</v>
          </cell>
          <cell r="B1486" t="str">
            <v>15,Cité Schmitz</v>
          </cell>
          <cell r="C1486" t="str">
            <v>L</v>
          </cell>
          <cell r="D1486" t="str">
            <v>7381</v>
          </cell>
          <cell r="E1486" t="str">
            <v>BOFFERDANGE</v>
          </cell>
          <cell r="F1486" t="str">
            <v>B</v>
          </cell>
        </row>
        <row r="1487">
          <cell r="A1487" t="str">
            <v>SCHMITT PIERRE</v>
          </cell>
          <cell r="B1487" t="str">
            <v>39,RUE DE PONT REMY</v>
          </cell>
          <cell r="C1487" t="str">
            <v>L</v>
          </cell>
          <cell r="D1487" t="str">
            <v>2423</v>
          </cell>
          <cell r="E1487" t="str">
            <v>LUXEMBOURG</v>
          </cell>
          <cell r="F1487" t="str">
            <v>B</v>
          </cell>
        </row>
        <row r="1488">
          <cell r="A1488" t="str">
            <v>SCHMITZ JEAN-PAUL</v>
          </cell>
          <cell r="B1488" t="str">
            <v>102,RUE DU CIMETIERE</v>
          </cell>
          <cell r="C1488" t="str">
            <v>L</v>
          </cell>
          <cell r="D1488" t="str">
            <v>7313</v>
          </cell>
          <cell r="E1488" t="str">
            <v>HEISDORF</v>
          </cell>
          <cell r="F1488" t="str">
            <v>B</v>
          </cell>
        </row>
        <row r="1489">
          <cell r="A1489" t="str">
            <v>SCHMITZ Joseph</v>
          </cell>
          <cell r="B1489" t="str">
            <v>69-73,rue Nicolas Welter</v>
          </cell>
          <cell r="C1489" t="str">
            <v>L</v>
          </cell>
          <cell r="D1489" t="str">
            <v>7570</v>
          </cell>
          <cell r="E1489" t="str">
            <v>MERSCH</v>
          </cell>
          <cell r="F1489" t="str">
            <v>B</v>
          </cell>
        </row>
        <row r="1490">
          <cell r="A1490" t="str">
            <v>SCHMITZ Nicolas</v>
          </cell>
          <cell r="B1490" t="str">
            <v>61,rue Pierre Neiertz</v>
          </cell>
          <cell r="C1490" t="str">
            <v>L</v>
          </cell>
          <cell r="D1490" t="str">
            <v>4405</v>
          </cell>
          <cell r="E1490" t="str">
            <v>SOLEUVRE</v>
          </cell>
          <cell r="F1490" t="str">
            <v>B</v>
          </cell>
        </row>
        <row r="1491">
          <cell r="A1491" t="str">
            <v>SCHMITZ PIERRE</v>
          </cell>
          <cell r="B1491" t="str">
            <v>17,RUE JEAN MERCATORIS</v>
          </cell>
          <cell r="C1491" t="str">
            <v>L</v>
          </cell>
          <cell r="D1491" t="str">
            <v>7237</v>
          </cell>
          <cell r="E1491" t="str">
            <v>HELMSANGE</v>
          </cell>
          <cell r="F1491" t="str">
            <v>B</v>
          </cell>
        </row>
        <row r="1492">
          <cell r="A1492" t="str">
            <v>SCHMITZ Sandy</v>
          </cell>
          <cell r="B1492" t="str">
            <v>241,Val des Bons Malades</v>
          </cell>
          <cell r="C1492" t="str">
            <v>L</v>
          </cell>
          <cell r="D1492" t="str">
            <v>2121</v>
          </cell>
          <cell r="E1492" t="str">
            <v>Luxembourg</v>
          </cell>
          <cell r="F1492" t="str">
            <v>B</v>
          </cell>
        </row>
        <row r="1493">
          <cell r="A1493" t="str">
            <v>SCHNEIDER CARLO NICOLAS</v>
          </cell>
          <cell r="B1493" t="str">
            <v>45,rue de Bridel</v>
          </cell>
          <cell r="C1493" t="str">
            <v>L</v>
          </cell>
          <cell r="D1493" t="str">
            <v>7217</v>
          </cell>
          <cell r="E1493" t="str">
            <v>BERELDANGE</v>
          </cell>
          <cell r="F1493" t="str">
            <v>B</v>
          </cell>
        </row>
        <row r="1494">
          <cell r="A1494" t="str">
            <v>SCHNEIDER MARIE JEANNE</v>
          </cell>
          <cell r="B1494" t="str">
            <v>4,AN DER WOLLEFSKAUL</v>
          </cell>
          <cell r="C1494" t="str">
            <v>L</v>
          </cell>
          <cell r="D1494" t="str">
            <v>7346</v>
          </cell>
          <cell r="E1494" t="str">
            <v>STEINSEL</v>
          </cell>
          <cell r="F1494" t="str">
            <v>B</v>
          </cell>
        </row>
        <row r="1495">
          <cell r="A1495" t="str">
            <v>SCHNEIDER Romain</v>
          </cell>
          <cell r="B1495" t="str">
            <v>5,rue Ausone</v>
          </cell>
          <cell r="C1495" t="str">
            <v>L</v>
          </cell>
          <cell r="D1495" t="str">
            <v>1146</v>
          </cell>
          <cell r="E1495" t="str">
            <v>LUXEMBOURG</v>
          </cell>
          <cell r="F1495" t="str">
            <v>B</v>
          </cell>
        </row>
        <row r="1496">
          <cell r="A1496" t="str">
            <v>SCHNEIDER Tania</v>
          </cell>
          <cell r="B1496" t="str">
            <v>141,rue de Pétange</v>
          </cell>
          <cell r="C1496" t="str">
            <v>L</v>
          </cell>
          <cell r="D1496" t="str">
            <v>4646</v>
          </cell>
          <cell r="E1496" t="str">
            <v>DIFFERDANGE</v>
          </cell>
          <cell r="F1496" t="str">
            <v>B</v>
          </cell>
        </row>
        <row r="1497">
          <cell r="A1497" t="str">
            <v>SCHNEIDERS ARLETTE</v>
          </cell>
          <cell r="B1497" t="str">
            <v>133B,FOND ST.MARTIN</v>
          </cell>
          <cell r="C1497" t="str">
            <v>L</v>
          </cell>
          <cell r="D1497" t="str">
            <v>2135</v>
          </cell>
          <cell r="E1497" t="str">
            <v>LUXEMBOURG</v>
          </cell>
          <cell r="F1497" t="str">
            <v>B</v>
          </cell>
        </row>
        <row r="1498">
          <cell r="A1498" t="str">
            <v>SCHNEIDERS FRIEDERS Josée</v>
          </cell>
          <cell r="B1498" t="str">
            <v>4,Fassburgergronn</v>
          </cell>
          <cell r="C1498" t="str">
            <v>L</v>
          </cell>
          <cell r="D1498" t="str">
            <v>3317</v>
          </cell>
          <cell r="E1498" t="str">
            <v>Bergem</v>
          </cell>
          <cell r="F1498" t="str">
            <v>B</v>
          </cell>
        </row>
        <row r="1499">
          <cell r="A1499" t="str">
            <v>SCHNELL/FEIN BUILDING</v>
          </cell>
          <cell r="B1499" t="str">
            <v>294,ROUTE DE THIONVILLE</v>
          </cell>
          <cell r="C1499" t="str">
            <v>L</v>
          </cell>
          <cell r="D1499" t="str">
            <v>5884</v>
          </cell>
          <cell r="E1499" t="str">
            <v>HOWALD</v>
          </cell>
          <cell r="F1499" t="str">
            <v>B</v>
          </cell>
        </row>
        <row r="1500">
          <cell r="A1500" t="str">
            <v>SCHOELLEN MARTINE</v>
          </cell>
          <cell r="B1500" t="str">
            <v>8,RUE WENZEL</v>
          </cell>
          <cell r="C1500" t="str">
            <v>L</v>
          </cell>
          <cell r="D1500" t="str">
            <v>7593</v>
          </cell>
          <cell r="E1500" t="str">
            <v>BERINGEN</v>
          </cell>
          <cell r="F1500" t="str">
            <v>B</v>
          </cell>
        </row>
        <row r="1501">
          <cell r="A1501" t="str">
            <v>SCHOETTER MARIE LOUISE</v>
          </cell>
          <cell r="B1501" t="str">
            <v>46,RUE DE SCHIFFLANGE</v>
          </cell>
          <cell r="C1501" t="str">
            <v>L</v>
          </cell>
          <cell r="D1501" t="str">
            <v>3676</v>
          </cell>
          <cell r="E1501" t="str">
            <v>KAYL</v>
          </cell>
          <cell r="F1501" t="str">
            <v>B</v>
          </cell>
        </row>
        <row r="1502">
          <cell r="A1502" t="str">
            <v>SCHOLER MARIE-PAULE</v>
          </cell>
          <cell r="B1502" t="str">
            <v>5,RUE UM BECHEL</v>
          </cell>
          <cell r="C1502" t="str">
            <v>L</v>
          </cell>
          <cell r="D1502" t="str">
            <v>4945</v>
          </cell>
          <cell r="E1502" t="str">
            <v>BASCHARAGE</v>
          </cell>
          <cell r="F1502" t="str">
            <v>B</v>
          </cell>
        </row>
        <row r="1503">
          <cell r="A1503" t="str">
            <v>SCHOLLER Jacques</v>
          </cell>
          <cell r="B1503" t="str">
            <v>3,rue Belle Vue</v>
          </cell>
          <cell r="C1503" t="str">
            <v>L</v>
          </cell>
          <cell r="D1503" t="str">
            <v>3815</v>
          </cell>
          <cell r="E1503" t="str">
            <v>SCHIFFLANGE</v>
          </cell>
          <cell r="F1503" t="str">
            <v>B</v>
          </cell>
        </row>
        <row r="1504">
          <cell r="A1504" t="str">
            <v>SCHOLTEN Philip Wilhelmus</v>
          </cell>
          <cell r="B1504" t="str">
            <v>18,rue de la Chapelle</v>
          </cell>
          <cell r="C1504" t="str">
            <v>L</v>
          </cell>
          <cell r="D1504" t="str">
            <v>8017</v>
          </cell>
          <cell r="E1504" t="str">
            <v>STRASSEN</v>
          </cell>
          <cell r="F1504" t="str">
            <v>B</v>
          </cell>
        </row>
        <row r="1505">
          <cell r="A1505" t="str">
            <v>SCHOLTES Alain Joseph</v>
          </cell>
          <cell r="B1505" t="str">
            <v>88,rue de Soleuvre</v>
          </cell>
          <cell r="C1505" t="str">
            <v>L</v>
          </cell>
          <cell r="D1505" t="str">
            <v>4670</v>
          </cell>
          <cell r="E1505" t="str">
            <v>DIFFERDANGE</v>
          </cell>
          <cell r="F1505" t="str">
            <v>B</v>
          </cell>
        </row>
        <row r="1506">
          <cell r="A1506" t="str">
            <v>SCHOLTES ROLAND</v>
          </cell>
          <cell r="B1506" t="str">
            <v>13,AM WANGERT</v>
          </cell>
          <cell r="C1506" t="str">
            <v>L</v>
          </cell>
          <cell r="D1506" t="str">
            <v>7568</v>
          </cell>
          <cell r="E1506" t="str">
            <v>MERSCH</v>
          </cell>
          <cell r="F1506" t="str">
            <v>B</v>
          </cell>
        </row>
        <row r="1507">
          <cell r="A1507" t="str">
            <v>SCHOLTHEIS Birgitta</v>
          </cell>
          <cell r="B1507" t="str">
            <v>1a,rue Henri de Stein</v>
          </cell>
          <cell r="C1507" t="str">
            <v>L</v>
          </cell>
          <cell r="D1507" t="str">
            <v>7349</v>
          </cell>
          <cell r="E1507" t="str">
            <v>HEISDORF</v>
          </cell>
          <cell r="F1507" t="str">
            <v>B</v>
          </cell>
        </row>
        <row r="1508">
          <cell r="A1508" t="str">
            <v>SCHOLZEN Frank Herbert</v>
          </cell>
          <cell r="B1508" t="str">
            <v>14,rue des Templiers</v>
          </cell>
          <cell r="C1508" t="str">
            <v>L</v>
          </cell>
          <cell r="D1508" t="str">
            <v>7343</v>
          </cell>
          <cell r="E1508" t="str">
            <v>STEINSEL</v>
          </cell>
          <cell r="F1508" t="str">
            <v>B</v>
          </cell>
        </row>
        <row r="1509">
          <cell r="A1509" t="str">
            <v>SCHOMMER Nicolas Francois</v>
          </cell>
          <cell r="B1509" t="str">
            <v>26,rue G.D.Charlotte</v>
          </cell>
          <cell r="C1509" t="str">
            <v>L</v>
          </cell>
          <cell r="D1509" t="str">
            <v>7209</v>
          </cell>
          <cell r="E1509" t="str">
            <v>WALFERDANGE</v>
          </cell>
          <cell r="F1509" t="str">
            <v>B</v>
          </cell>
        </row>
        <row r="1510">
          <cell r="A1510" t="str">
            <v>SCHONCKERT Laurent</v>
          </cell>
          <cell r="B1510" t="str">
            <v>40,rue Raoul Follereau</v>
          </cell>
          <cell r="C1510" t="str">
            <v>L</v>
          </cell>
          <cell r="D1510" t="str">
            <v>1529</v>
          </cell>
          <cell r="E1510" t="str">
            <v>LUXEMBOURG</v>
          </cell>
          <cell r="F1510" t="str">
            <v>B</v>
          </cell>
        </row>
        <row r="1511">
          <cell r="A1511" t="str">
            <v>SCHONCKERT Serge</v>
          </cell>
          <cell r="B1511" t="str">
            <v>17,rue Etterstrachen</v>
          </cell>
          <cell r="C1511" t="str">
            <v>L</v>
          </cell>
          <cell r="D1511" t="str">
            <v>7260</v>
          </cell>
          <cell r="E1511" t="str">
            <v>BERELDANGE</v>
          </cell>
          <cell r="F1511" t="str">
            <v>B</v>
          </cell>
        </row>
        <row r="1512">
          <cell r="A1512" t="str">
            <v>SCHONHERR Rainer</v>
          </cell>
          <cell r="B1512" t="str">
            <v>24,rue du Nord</v>
          </cell>
          <cell r="C1512" t="str">
            <v>L</v>
          </cell>
          <cell r="D1512" t="str">
            <v>7242</v>
          </cell>
          <cell r="E1512" t="str">
            <v>HELMSANGE</v>
          </cell>
          <cell r="F1512" t="str">
            <v>B</v>
          </cell>
        </row>
        <row r="1513">
          <cell r="A1513" t="str">
            <v>SCHONHERR Thomas</v>
          </cell>
          <cell r="B1513" t="str">
            <v>133b,Fond St.Martin</v>
          </cell>
          <cell r="C1513" t="str">
            <v>L</v>
          </cell>
          <cell r="D1513" t="str">
            <v>2135</v>
          </cell>
          <cell r="E1513" t="str">
            <v>LUXEMBOURG</v>
          </cell>
          <cell r="F1513" t="str">
            <v>B</v>
          </cell>
        </row>
        <row r="1514">
          <cell r="A1514" t="str">
            <v>SCHRANCK Joelle</v>
          </cell>
          <cell r="B1514" t="str">
            <v>75,rue de Muklenbach</v>
          </cell>
          <cell r="C1514" t="str">
            <v>L</v>
          </cell>
          <cell r="D1514" t="str">
            <v>2168</v>
          </cell>
          <cell r="E1514" t="str">
            <v>LUXEMBOURG</v>
          </cell>
          <cell r="F1514" t="str">
            <v>B</v>
          </cell>
        </row>
        <row r="1515">
          <cell r="A1515" t="str">
            <v>SCHREIBER Fernand Theodore Nic</v>
          </cell>
          <cell r="B1515" t="str">
            <v>31,rue de la Libération</v>
          </cell>
          <cell r="C1515" t="str">
            <v>L</v>
          </cell>
          <cell r="D1515" t="str">
            <v>8031</v>
          </cell>
          <cell r="E1515" t="str">
            <v>STRASSEN</v>
          </cell>
          <cell r="F1515" t="str">
            <v>B</v>
          </cell>
        </row>
        <row r="1516">
          <cell r="A1516" t="str">
            <v>SCHREIBER Jorg Hermann</v>
          </cell>
          <cell r="B1516" t="str">
            <v>25,Cité Schefflengerbierg</v>
          </cell>
          <cell r="C1516" t="str">
            <v>L</v>
          </cell>
          <cell r="D1516" t="str">
            <v>3825</v>
          </cell>
          <cell r="E1516" t="str">
            <v>SCHIFFLANGE</v>
          </cell>
          <cell r="F1516" t="str">
            <v>B</v>
          </cell>
        </row>
        <row r="1517">
          <cell r="A1517" t="str">
            <v>SCHREINER CHARLOTTE</v>
          </cell>
          <cell r="B1517" t="str">
            <v>70,ROUTE DE LUXEMBOURG</v>
          </cell>
          <cell r="C1517" t="str">
            <v>L</v>
          </cell>
          <cell r="D1517" t="str">
            <v>7240</v>
          </cell>
          <cell r="E1517" t="str">
            <v>BERELDANGE</v>
          </cell>
          <cell r="F1517" t="str">
            <v>B</v>
          </cell>
        </row>
        <row r="1518">
          <cell r="A1518" t="str">
            <v>SCHREINER Luc</v>
          </cell>
          <cell r="B1518" t="str">
            <v>70,rue de Kirchberg</v>
          </cell>
          <cell r="C1518" t="str">
            <v>L</v>
          </cell>
          <cell r="D1518" t="str">
            <v>1898</v>
          </cell>
          <cell r="E1518" t="str">
            <v>Luxembourg</v>
          </cell>
          <cell r="F1518" t="str">
            <v>B</v>
          </cell>
        </row>
        <row r="1519">
          <cell r="A1519" t="str">
            <v>SCHREINER Marco</v>
          </cell>
          <cell r="B1519" t="str">
            <v>70,rue de Kirchberg</v>
          </cell>
          <cell r="C1519" t="str">
            <v>L</v>
          </cell>
          <cell r="D1519" t="str">
            <v>1858</v>
          </cell>
          <cell r="E1519" t="str">
            <v>Luxembourg</v>
          </cell>
          <cell r="F1519" t="str">
            <v>B</v>
          </cell>
        </row>
        <row r="1520">
          <cell r="A1520" t="str">
            <v>SCHREINER Paul</v>
          </cell>
          <cell r="B1520" t="str">
            <v>42,rue Principale</v>
          </cell>
          <cell r="C1520" t="str">
            <v>L</v>
          </cell>
          <cell r="D1520" t="str">
            <v>8383</v>
          </cell>
          <cell r="E1520" t="str">
            <v>Koerich</v>
          </cell>
          <cell r="F1520" t="str">
            <v>B</v>
          </cell>
        </row>
        <row r="1521">
          <cell r="A1521" t="str">
            <v>SCHROEDER ANDRE</v>
          </cell>
          <cell r="B1521" t="str">
            <v>19,Cité Aline Mayrisch</v>
          </cell>
          <cell r="C1521" t="str">
            <v>L</v>
          </cell>
          <cell r="D1521" t="str">
            <v>7268</v>
          </cell>
          <cell r="E1521" t="str">
            <v>BERELDANGE</v>
          </cell>
          <cell r="F1521" t="str">
            <v>B</v>
          </cell>
        </row>
        <row r="1522">
          <cell r="A1522" t="str">
            <v>SCHROEDER ET ASSOCIES SA</v>
          </cell>
          <cell r="B1522" t="str">
            <v>8,RUE DES GIRONDINS</v>
          </cell>
          <cell r="C1522" t="str">
            <v>L</v>
          </cell>
          <cell r="D1522" t="str">
            <v>1626</v>
          </cell>
          <cell r="E1522" t="str">
            <v>LUXEMBOURG</v>
          </cell>
          <cell r="F1522" t="str">
            <v>B</v>
          </cell>
        </row>
        <row r="1523">
          <cell r="A1523" t="str">
            <v>SCHROEDER Manuela</v>
          </cell>
          <cell r="B1523" t="str">
            <v>19,rue Tony Erpelding</v>
          </cell>
          <cell r="C1523" t="str">
            <v>L</v>
          </cell>
          <cell r="D1523" t="str">
            <v>7349</v>
          </cell>
          <cell r="E1523" t="str">
            <v>Heisdorf</v>
          </cell>
          <cell r="F1523" t="str">
            <v>B</v>
          </cell>
        </row>
        <row r="1524">
          <cell r="A1524" t="str">
            <v>SCHROEDER RENE</v>
          </cell>
          <cell r="B1524" t="str">
            <v>24,RUE DE LA POSTE</v>
          </cell>
          <cell r="C1524" t="str">
            <v>L</v>
          </cell>
          <cell r="D1524" t="str">
            <v>4477</v>
          </cell>
          <cell r="E1524" t="str">
            <v>BELVAUX</v>
          </cell>
          <cell r="F1524" t="str">
            <v>B</v>
          </cell>
        </row>
        <row r="1525">
          <cell r="A1525" t="str">
            <v>SCHULLER GRAZIELLA</v>
          </cell>
          <cell r="B1525" t="str">
            <v>80,RUE DU DIX OCTOBRE</v>
          </cell>
          <cell r="C1525" t="str">
            <v>L</v>
          </cell>
          <cell r="D1525" t="str">
            <v>7243</v>
          </cell>
          <cell r="E1525" t="str">
            <v>BERELDANGE</v>
          </cell>
          <cell r="F1525" t="str">
            <v>B</v>
          </cell>
        </row>
        <row r="1526">
          <cell r="A1526" t="str">
            <v>SCHUMACHER Josiane</v>
          </cell>
          <cell r="B1526" t="str">
            <v>21,rue Jean Peschong</v>
          </cell>
          <cell r="C1526" t="str">
            <v>L</v>
          </cell>
          <cell r="D1526" t="str">
            <v>4939</v>
          </cell>
          <cell r="E1526" t="str">
            <v>Bascharage</v>
          </cell>
          <cell r="F1526" t="str">
            <v>B</v>
          </cell>
        </row>
        <row r="1527">
          <cell r="A1527" t="str">
            <v>SCHUMACHER Nicole</v>
          </cell>
          <cell r="B1527" t="str">
            <v>1,rue comte de Ferraris</v>
          </cell>
          <cell r="C1527" t="str">
            <v>L</v>
          </cell>
          <cell r="D1527" t="str">
            <v>1518</v>
          </cell>
          <cell r="E1527" t="str">
            <v>LUXEMBOURG</v>
          </cell>
          <cell r="F1527" t="str">
            <v>B</v>
          </cell>
        </row>
        <row r="1528">
          <cell r="A1528" t="str">
            <v>SCHUMACHER Paul</v>
          </cell>
          <cell r="B1528" t="str">
            <v>5,rue des Luxembourg</v>
          </cell>
          <cell r="C1528" t="str">
            <v>L</v>
          </cell>
          <cell r="D1528" t="str">
            <v>7330</v>
          </cell>
          <cell r="E1528" t="str">
            <v>HEISDORF</v>
          </cell>
          <cell r="F1528" t="str">
            <v>B</v>
          </cell>
        </row>
        <row r="1529">
          <cell r="A1529" t="str">
            <v>SCHUMMER JOS</v>
          </cell>
          <cell r="B1529" t="str">
            <v>32,RTE DE MERSCH</v>
          </cell>
          <cell r="C1529" t="str">
            <v>L</v>
          </cell>
          <cell r="D1529" t="str">
            <v>7780</v>
          </cell>
          <cell r="E1529" t="str">
            <v>BISSEN</v>
          </cell>
          <cell r="F1529" t="str">
            <v>B</v>
          </cell>
        </row>
        <row r="1530">
          <cell r="A1530" t="str">
            <v>SCHUR Cornelia</v>
          </cell>
          <cell r="B1530" t="str">
            <v>24,rue de Reckenthal</v>
          </cell>
          <cell r="C1530" t="str">
            <v>L</v>
          </cell>
          <cell r="D1530" t="str">
            <v>2410</v>
          </cell>
          <cell r="E1530" t="str">
            <v>LUXEMBOURG</v>
          </cell>
          <cell r="F1530" t="str">
            <v>B</v>
          </cell>
        </row>
        <row r="1531">
          <cell r="A1531" t="str">
            <v>SCHUTZ Annette Margot</v>
          </cell>
          <cell r="B1531" t="str">
            <v>16,rue Wilson</v>
          </cell>
          <cell r="C1531" t="str">
            <v>L</v>
          </cell>
          <cell r="D1531" t="str">
            <v>2732</v>
          </cell>
          <cell r="E1531" t="str">
            <v>LUXEMBOURG</v>
          </cell>
          <cell r="F1531" t="str">
            <v>B</v>
          </cell>
        </row>
        <row r="1532">
          <cell r="A1532" t="str">
            <v>SCHWACHTGEN CARLO</v>
          </cell>
          <cell r="B1532" t="str">
            <v>7,RUE DES NATIONS UNIES</v>
          </cell>
          <cell r="C1532" t="str">
            <v>L</v>
          </cell>
          <cell r="D1532" t="str">
            <v>7270</v>
          </cell>
          <cell r="E1532" t="str">
            <v>HELMSANGE</v>
          </cell>
          <cell r="F1532" t="str">
            <v>B</v>
          </cell>
        </row>
        <row r="1533">
          <cell r="A1533" t="str">
            <v>SCHWACHTGEN Jacques</v>
          </cell>
          <cell r="B1533" t="str">
            <v>1,rue Nicolas Goedert</v>
          </cell>
          <cell r="C1533" t="str">
            <v>L</v>
          </cell>
          <cell r="D1533" t="str">
            <v>8133</v>
          </cell>
          <cell r="E1533" t="str">
            <v>Bridel</v>
          </cell>
          <cell r="F1533" t="str">
            <v>B</v>
          </cell>
        </row>
        <row r="1534">
          <cell r="A1534" t="str">
            <v>SCHWARTZ Adele Marie Jeanne</v>
          </cell>
          <cell r="B1534" t="str">
            <v>27,rue principale</v>
          </cell>
          <cell r="C1534" t="str">
            <v>L</v>
          </cell>
          <cell r="D1534" t="str">
            <v>6570</v>
          </cell>
          <cell r="E1534" t="str">
            <v>OSWEILER</v>
          </cell>
          <cell r="F1534" t="str">
            <v>B</v>
          </cell>
        </row>
        <row r="1535">
          <cell r="A1535" t="str">
            <v>SCHWARTZ Annette</v>
          </cell>
          <cell r="B1535" t="str">
            <v>45,rte de Luxembourg</v>
          </cell>
          <cell r="C1535" t="str">
            <v>L</v>
          </cell>
          <cell r="D1535" t="str">
            <v>7330</v>
          </cell>
          <cell r="E1535" t="str">
            <v>Heisdorf</v>
          </cell>
          <cell r="F1535" t="str">
            <v>B</v>
          </cell>
        </row>
        <row r="1536">
          <cell r="A1536" t="str">
            <v>SCHWARTZ Tanja</v>
          </cell>
          <cell r="B1536" t="str">
            <v>194,rte de Luxembourg</v>
          </cell>
          <cell r="C1536" t="str">
            <v>L</v>
          </cell>
          <cell r="D1536" t="str">
            <v>3254</v>
          </cell>
          <cell r="E1536" t="str">
            <v>BETTEMBOURG</v>
          </cell>
          <cell r="F1536" t="str">
            <v>B</v>
          </cell>
        </row>
        <row r="1537">
          <cell r="A1537" t="str">
            <v>SCHWEITZER Andree</v>
          </cell>
          <cell r="B1537" t="str">
            <v>14,cite Princesse Amelie</v>
          </cell>
          <cell r="C1537" t="str">
            <v>L</v>
          </cell>
          <cell r="D1537" t="str">
            <v>7262</v>
          </cell>
          <cell r="E1537" t="str">
            <v>HELMSANGE</v>
          </cell>
          <cell r="F1537" t="str">
            <v>B</v>
          </cell>
        </row>
        <row r="1538">
          <cell r="A1538" t="str">
            <v>SCLABLAS Francine</v>
          </cell>
          <cell r="B1538" t="str">
            <v>54,rue Pierre Krier</v>
          </cell>
          <cell r="C1538" t="str">
            <v>L</v>
          </cell>
          <cell r="D1538" t="str">
            <v>3504</v>
          </cell>
          <cell r="E1538" t="str">
            <v>Dudelange</v>
          </cell>
          <cell r="F1538" t="str">
            <v>B</v>
          </cell>
        </row>
        <row r="1539">
          <cell r="A1539" t="str">
            <v>SCURI LOUIS</v>
          </cell>
          <cell r="B1539" t="str">
            <v>8,BOURGHEID</v>
          </cell>
          <cell r="C1539" t="str">
            <v>L</v>
          </cell>
          <cell r="D1539" t="str">
            <v>5320</v>
          </cell>
          <cell r="E1539" t="str">
            <v>CONTER</v>
          </cell>
          <cell r="F1539" t="str">
            <v>B</v>
          </cell>
        </row>
        <row r="1540">
          <cell r="A1540" t="str">
            <v>SCURI Nathalie</v>
          </cell>
          <cell r="B1540" t="str">
            <v>8,Bourgheid</v>
          </cell>
          <cell r="C1540" t="str">
            <v>L</v>
          </cell>
          <cell r="D1540" t="str">
            <v>5312</v>
          </cell>
          <cell r="E1540" t="str">
            <v>CONTERN</v>
          </cell>
          <cell r="F1540" t="str">
            <v>B</v>
          </cell>
        </row>
        <row r="1541">
          <cell r="A1541" t="str">
            <v>SEARA CORREIA Marylene</v>
          </cell>
          <cell r="B1541" t="str">
            <v>186,rue de Neudorf</v>
          </cell>
          <cell r="C1541" t="str">
            <v>L</v>
          </cell>
          <cell r="D1541" t="str">
            <v>2222</v>
          </cell>
          <cell r="E1541" t="str">
            <v>Luxembourg</v>
          </cell>
          <cell r="F1541" t="str">
            <v>B</v>
          </cell>
        </row>
        <row r="1542">
          <cell r="A1542" t="str">
            <v>SEIL Jean-Pierre</v>
          </cell>
          <cell r="B1542" t="str">
            <v>46a,rue du 9 Mai 1944</v>
          </cell>
          <cell r="C1542" t="str">
            <v>L</v>
          </cell>
          <cell r="D1542" t="str">
            <v>2112</v>
          </cell>
          <cell r="E1542" t="str">
            <v>HOWALD</v>
          </cell>
          <cell r="F1542" t="str">
            <v>B</v>
          </cell>
        </row>
        <row r="1543">
          <cell r="A1543" t="str">
            <v>SEIWERATH Jacqueline</v>
          </cell>
          <cell r="B1543" t="str">
            <v>124,rue du Kiem</v>
          </cell>
          <cell r="C1543" t="str">
            <v>L</v>
          </cell>
          <cell r="D1543" t="str">
            <v>8030</v>
          </cell>
          <cell r="E1543" t="str">
            <v>STRASSEN</v>
          </cell>
          <cell r="F1543" t="str">
            <v>B</v>
          </cell>
        </row>
        <row r="1544">
          <cell r="A1544" t="str">
            <v>SELENIUS JOHAN</v>
          </cell>
          <cell r="B1544" t="str">
            <v>31,CITE J.F KENNEDY</v>
          </cell>
          <cell r="C1544" t="str">
            <v>L</v>
          </cell>
          <cell r="D1544" t="str">
            <v>7234</v>
          </cell>
          <cell r="E1544" t="str">
            <v>HELMSANGE</v>
          </cell>
          <cell r="F1544" t="str">
            <v>B</v>
          </cell>
        </row>
        <row r="1545">
          <cell r="A1545" t="str">
            <v>SELWANIUK Ania</v>
          </cell>
          <cell r="B1545" t="str">
            <v>2,rue Nicolas Petit</v>
          </cell>
          <cell r="C1545" t="str">
            <v>L</v>
          </cell>
          <cell r="D1545" t="str">
            <v>2326</v>
          </cell>
          <cell r="E1545" t="str">
            <v>Luxembourg</v>
          </cell>
          <cell r="F1545" t="str">
            <v>B</v>
          </cell>
        </row>
        <row r="1546">
          <cell r="A1546" t="str">
            <v>SENIOR Nicola</v>
          </cell>
          <cell r="B1546" t="str">
            <v>78,rue du 10 Octobre</v>
          </cell>
          <cell r="C1546" t="str">
            <v>L</v>
          </cell>
          <cell r="D1546" t="str">
            <v>7243</v>
          </cell>
          <cell r="E1546" t="str">
            <v>BERELDANGE</v>
          </cell>
          <cell r="F1546" t="str">
            <v>B</v>
          </cell>
        </row>
        <row r="1547">
          <cell r="A1547" t="str">
            <v>SERMELUX S.A.</v>
          </cell>
          <cell r="B1547" t="str">
            <v>ZONE INDUSTRIELLE</v>
          </cell>
          <cell r="C1547" t="str">
            <v>L</v>
          </cell>
          <cell r="D1547" t="str">
            <v>8287</v>
          </cell>
          <cell r="E1547" t="str">
            <v>KEHLEN</v>
          </cell>
          <cell r="F1547" t="str">
            <v>B</v>
          </cell>
        </row>
        <row r="1548">
          <cell r="A1548" t="str">
            <v>SERRANO MOYANO Angela</v>
          </cell>
          <cell r="B1548" t="str">
            <v>7,Domaine Mehlstrachen</v>
          </cell>
          <cell r="C1548" t="str">
            <v>L</v>
          </cell>
          <cell r="D1548" t="str">
            <v>6942</v>
          </cell>
          <cell r="E1548" t="str">
            <v>NIEDERANVEN</v>
          </cell>
          <cell r="F1548" t="str">
            <v>B</v>
          </cell>
        </row>
        <row r="1549">
          <cell r="A1549" t="str">
            <v>SERVICE NATIONAL DE LA</v>
          </cell>
          <cell r="B1549" t="str">
            <v>1,RUE DE LA POSTE</v>
          </cell>
          <cell r="C1549" t="str">
            <v>L</v>
          </cell>
          <cell r="D1549" t="str">
            <v>2346</v>
          </cell>
          <cell r="E1549" t="str">
            <v>LUXEMBOURG</v>
          </cell>
          <cell r="F1549" t="str">
            <v>B</v>
          </cell>
        </row>
        <row r="1550">
          <cell r="A1550" t="str">
            <v>SEYWERT CHRISTIANE</v>
          </cell>
          <cell r="B1550" t="str">
            <v>13,BELLE-VUE</v>
          </cell>
          <cell r="C1550" t="str">
            <v>L</v>
          </cell>
          <cell r="D1550" t="str">
            <v>7214</v>
          </cell>
          <cell r="E1550" t="str">
            <v>BERELDANGE</v>
          </cell>
          <cell r="F1550" t="str">
            <v>B</v>
          </cell>
        </row>
        <row r="1551">
          <cell r="A1551" t="str">
            <v>SIBENALER Leon</v>
          </cell>
          <cell r="B1551" t="str">
            <v>21,rue de la Sapinière</v>
          </cell>
          <cell r="C1551" t="str">
            <v>L</v>
          </cell>
          <cell r="D1551" t="str">
            <v>8150</v>
          </cell>
          <cell r="E1551" t="str">
            <v>BRIDEL</v>
          </cell>
          <cell r="F1551" t="str">
            <v>B</v>
          </cell>
        </row>
        <row r="1552">
          <cell r="A1552" t="str">
            <v>SICAP</v>
          </cell>
          <cell r="B1552" t="str">
            <v>34,avenue Guillaume</v>
          </cell>
          <cell r="C1552" t="str">
            <v>L</v>
          </cell>
          <cell r="D1552" t="str">
            <v>1650</v>
          </cell>
          <cell r="E1552" t="str">
            <v>LUXEMBOURG</v>
          </cell>
          <cell r="F1552" t="str">
            <v>B</v>
          </cell>
        </row>
        <row r="1553">
          <cell r="A1553" t="str">
            <v>SILVA GOMES ALMERINDA</v>
          </cell>
          <cell r="B1553" t="str">
            <v>89,CITE GRAND DUC JEAN</v>
          </cell>
          <cell r="C1553" t="str">
            <v>L</v>
          </cell>
          <cell r="D1553" t="str">
            <v>7233</v>
          </cell>
          <cell r="E1553" t="str">
            <v>BERELDANGE</v>
          </cell>
          <cell r="F1553" t="str">
            <v>B</v>
          </cell>
        </row>
        <row r="1554">
          <cell r="A1554" t="str">
            <v>SIMOES ANTUNES JOSE</v>
          </cell>
          <cell r="B1554" t="str">
            <v>261,RUE DE NEUDORF</v>
          </cell>
          <cell r="C1554" t="str">
            <v>L</v>
          </cell>
          <cell r="D1554" t="str">
            <v>2225</v>
          </cell>
          <cell r="E1554" t="str">
            <v>LUXEMBOURG</v>
          </cell>
          <cell r="F1554" t="str">
            <v>B</v>
          </cell>
        </row>
        <row r="1555">
          <cell r="A1555" t="str">
            <v>SIMOES Salvador</v>
          </cell>
          <cell r="B1555" t="str">
            <v>68,rue de Bourgogne</v>
          </cell>
          <cell r="C1555" t="str">
            <v>L</v>
          </cell>
          <cell r="D1555" t="str">
            <v>1272</v>
          </cell>
          <cell r="E1555" t="str">
            <v>LUXEMBOURG</v>
          </cell>
          <cell r="F1555" t="str">
            <v>B</v>
          </cell>
        </row>
        <row r="1556">
          <cell r="A1556" t="str">
            <v>SIMON Charles Pierre</v>
          </cell>
          <cell r="B1556" t="str">
            <v>5,rue Mathias Hertert</v>
          </cell>
          <cell r="C1556" t="str">
            <v>L</v>
          </cell>
          <cell r="D1556" t="str">
            <v>1729</v>
          </cell>
          <cell r="E1556" t="str">
            <v>Luxembourg</v>
          </cell>
          <cell r="F1556" t="str">
            <v>B</v>
          </cell>
        </row>
        <row r="1557">
          <cell r="A1557" t="str">
            <v>SIMON Georges</v>
          </cell>
          <cell r="B1557" t="str">
            <v>6,rue de la Paix</v>
          </cell>
          <cell r="C1557" t="str">
            <v>L</v>
          </cell>
          <cell r="D1557" t="str">
            <v>8020</v>
          </cell>
          <cell r="E1557" t="str">
            <v>STRASSEN</v>
          </cell>
          <cell r="F1557" t="str">
            <v>B</v>
          </cell>
        </row>
        <row r="1558">
          <cell r="A1558" t="str">
            <v>SIMON Guy</v>
          </cell>
          <cell r="B1558" t="str">
            <v>26,Val St. André</v>
          </cell>
          <cell r="C1558" t="str">
            <v>L</v>
          </cell>
          <cell r="D1558" t="str">
            <v>1128</v>
          </cell>
          <cell r="E1558" t="str">
            <v>LUXEMBOURG</v>
          </cell>
          <cell r="F1558" t="str">
            <v>B</v>
          </cell>
        </row>
        <row r="1559">
          <cell r="A1559" t="str">
            <v>SIMON JOE</v>
          </cell>
          <cell r="B1559" t="str">
            <v>11,RUE LEON KAUFFMAN</v>
          </cell>
          <cell r="C1559" t="str">
            <v>L</v>
          </cell>
          <cell r="D1559" t="str">
            <v>1853</v>
          </cell>
          <cell r="E1559" t="str">
            <v>LUXEMBOURG</v>
          </cell>
          <cell r="F1559" t="str">
            <v>B</v>
          </cell>
        </row>
        <row r="1560">
          <cell r="A1560" t="str">
            <v>SINNER JOSEPH</v>
          </cell>
          <cell r="B1560" t="str">
            <v>43,AM RASPERT</v>
          </cell>
          <cell r="C1560" t="str">
            <v>L</v>
          </cell>
          <cell r="D1560" t="str">
            <v>2414</v>
          </cell>
          <cell r="E1560" t="str">
            <v>LUXEMBOURG</v>
          </cell>
          <cell r="F1560" t="str">
            <v>B</v>
          </cell>
        </row>
        <row r="1561">
          <cell r="A1561" t="str">
            <v>SINNER Rene</v>
          </cell>
          <cell r="B1561" t="str">
            <v>192,rue de Beggen</v>
          </cell>
          <cell r="C1561" t="str">
            <v>L</v>
          </cell>
          <cell r="D1561" t="str">
            <v>1220</v>
          </cell>
          <cell r="E1561" t="str">
            <v>Luxembourg</v>
          </cell>
          <cell r="F1561" t="str">
            <v>B</v>
          </cell>
        </row>
        <row r="1562">
          <cell r="A1562" t="str">
            <v>SINNES Laurent</v>
          </cell>
          <cell r="B1562" t="str">
            <v>16,rue des Sacrifies</v>
          </cell>
          <cell r="C1562" t="str">
            <v>L</v>
          </cell>
          <cell r="D1562" t="str">
            <v>8356</v>
          </cell>
          <cell r="E1562" t="str">
            <v>GARNICH</v>
          </cell>
          <cell r="F1562" t="str">
            <v>B</v>
          </cell>
        </row>
        <row r="1563">
          <cell r="A1563" t="str">
            <v>SINTRA JORDAO Antonio Manuel</v>
          </cell>
          <cell r="B1563" t="str">
            <v>11,rue des Etats-Unis</v>
          </cell>
          <cell r="C1563" t="str">
            <v>L</v>
          </cell>
          <cell r="D1563" t="str">
            <v>1477</v>
          </cell>
          <cell r="E1563" t="str">
            <v>LUXEMBOURG</v>
          </cell>
          <cell r="F1563" t="str">
            <v>B</v>
          </cell>
        </row>
        <row r="1564">
          <cell r="A1564" t="str">
            <v>SLUNECKO Paul Albert</v>
          </cell>
          <cell r="B1564" t="str">
            <v>39,rue de Kopstal</v>
          </cell>
          <cell r="C1564" t="str">
            <v>L</v>
          </cell>
          <cell r="D1564" t="str">
            <v>8291</v>
          </cell>
          <cell r="E1564" t="str">
            <v>MEISPELT</v>
          </cell>
          <cell r="F1564" t="str">
            <v>B</v>
          </cell>
        </row>
        <row r="1565">
          <cell r="A1565" t="str">
            <v>SMAJOVIC Belma</v>
          </cell>
          <cell r="B1565" t="str">
            <v>4,rue J.B. Zewen</v>
          </cell>
          <cell r="C1565" t="str">
            <v>L</v>
          </cell>
          <cell r="D1565" t="str">
            <v>9454</v>
          </cell>
          <cell r="E1565" t="str">
            <v>FOUHREN</v>
          </cell>
          <cell r="F1565" t="str">
            <v>B</v>
          </cell>
        </row>
        <row r="1566">
          <cell r="A1566" t="str">
            <v>SOARES CAMBRA VICTOR</v>
          </cell>
          <cell r="B1566" t="str">
            <v>109,RTE DE LUXEMBOURG</v>
          </cell>
          <cell r="C1566" t="str">
            <v>L</v>
          </cell>
          <cell r="D1566" t="str">
            <v>3515</v>
          </cell>
          <cell r="E1566" t="str">
            <v>DUDELANGE</v>
          </cell>
          <cell r="F1566" t="str">
            <v>B</v>
          </cell>
        </row>
        <row r="1567">
          <cell r="A1567" t="str">
            <v>SOARES DA SILVA Antonio</v>
          </cell>
          <cell r="B1567" t="str">
            <v>62,rue du Fort Neipperg</v>
          </cell>
          <cell r="C1567" t="str">
            <v>L</v>
          </cell>
          <cell r="D1567" t="str">
            <v>2230</v>
          </cell>
          <cell r="E1567" t="str">
            <v>LUXEMBOURG</v>
          </cell>
          <cell r="F1567" t="str">
            <v>B</v>
          </cell>
        </row>
        <row r="1568">
          <cell r="A1568" t="str">
            <v>SOARES DE ALMEIDA CARLOS</v>
          </cell>
          <cell r="B1568" t="str">
            <v>10,RUE DU MOULIN</v>
          </cell>
          <cell r="C1568" t="str">
            <v>L</v>
          </cell>
          <cell r="D1568" t="str">
            <v>5638</v>
          </cell>
          <cell r="E1568" t="str">
            <v>MONDORF-LES-BAINS</v>
          </cell>
          <cell r="F1568" t="str">
            <v>B</v>
          </cell>
        </row>
        <row r="1569">
          <cell r="A1569" t="str">
            <v>SOARES DE FREITAS NELIA</v>
          </cell>
          <cell r="B1569" t="str">
            <v>1,rue de l'Eglise</v>
          </cell>
          <cell r="C1569" t="str">
            <v>L</v>
          </cell>
          <cell r="D1569" t="str">
            <v>3233</v>
          </cell>
          <cell r="E1569" t="str">
            <v>BETTEMBOURG</v>
          </cell>
          <cell r="F1569" t="str">
            <v>B</v>
          </cell>
        </row>
        <row r="1570">
          <cell r="A1570" t="str">
            <v>SOARES Maria Fernanda</v>
          </cell>
          <cell r="B1570" t="str">
            <v>Imp. Merelbach</v>
          </cell>
          <cell r="C1570" t="str">
            <v>L</v>
          </cell>
          <cell r="D1570" t="str">
            <v>7780</v>
          </cell>
          <cell r="E1570" t="str">
            <v>BISSEN</v>
          </cell>
          <cell r="F1570" t="str">
            <v>B</v>
          </cell>
        </row>
        <row r="1571">
          <cell r="A1571" t="str">
            <v>SOARES Victor</v>
          </cell>
          <cell r="B1571" t="str">
            <v>14,rue Eecherschmelz</v>
          </cell>
          <cell r="C1571" t="str">
            <v>L</v>
          </cell>
          <cell r="D1571" t="str">
            <v>1481</v>
          </cell>
          <cell r="E1571" t="str">
            <v>LUXEMBOURG</v>
          </cell>
          <cell r="F1571" t="str">
            <v>B</v>
          </cell>
        </row>
        <row r="1572">
          <cell r="A1572" t="str">
            <v>SOFITEX S.A.R.L.</v>
          </cell>
          <cell r="B1572" t="str">
            <v>11,pl. St. Pierre-Paul</v>
          </cell>
          <cell r="C1572" t="str">
            <v>L</v>
          </cell>
          <cell r="D1572" t="str">
            <v>2334</v>
          </cell>
          <cell r="E1572" t="str">
            <v>LUXEMBOURG</v>
          </cell>
          <cell r="F1572" t="str">
            <v>B</v>
          </cell>
        </row>
        <row r="1573">
          <cell r="A1573" t="str">
            <v>SOGEL S.A.</v>
          </cell>
          <cell r="B1573" t="str">
            <v>7,rue de l'Industrie</v>
          </cell>
          <cell r="C1573" t="str">
            <v>L</v>
          </cell>
          <cell r="D1573" t="str">
            <v>8399</v>
          </cell>
          <cell r="E1573" t="str">
            <v>WINDHOF</v>
          </cell>
          <cell r="F1573" t="str">
            <v>B</v>
          </cell>
        </row>
        <row r="1574">
          <cell r="A1574" t="str">
            <v>SORGATO MURIELLE</v>
          </cell>
          <cell r="B1574" t="str">
            <v>38,rue Gehschelt</v>
          </cell>
          <cell r="C1574" t="str">
            <v>L</v>
          </cell>
          <cell r="D1574" t="str">
            <v>6925</v>
          </cell>
          <cell r="E1574" t="str">
            <v>SLAXWEILER</v>
          </cell>
          <cell r="F1574" t="str">
            <v>B</v>
          </cell>
        </row>
        <row r="1575">
          <cell r="A1575" t="str">
            <v>SPAINE Eugene Raymond</v>
          </cell>
          <cell r="B1575" t="str">
            <v>6,rue Buurgkapp</v>
          </cell>
          <cell r="C1575" t="str">
            <v>L</v>
          </cell>
          <cell r="D1575" t="str">
            <v>6211</v>
          </cell>
          <cell r="E1575" t="str">
            <v>CONSDORF</v>
          </cell>
          <cell r="F1575" t="str">
            <v>B</v>
          </cell>
        </row>
        <row r="1576">
          <cell r="A1576" t="str">
            <v>SPANG ALTMANN ROMAINE</v>
          </cell>
          <cell r="B1576" t="str">
            <v>6,RTE DE LUXEMBOURG</v>
          </cell>
          <cell r="C1576" t="str">
            <v>L</v>
          </cell>
          <cell r="D1576" t="str">
            <v>6195</v>
          </cell>
          <cell r="E1576" t="str">
            <v>IMBRINGEN</v>
          </cell>
          <cell r="F1576" t="str">
            <v>B</v>
          </cell>
        </row>
        <row r="1577">
          <cell r="A1577" t="str">
            <v>SPAUS Jean Marie</v>
          </cell>
          <cell r="B1577" t="str">
            <v>47,rue Paul Eyschen</v>
          </cell>
          <cell r="C1577" t="str">
            <v>L</v>
          </cell>
          <cell r="D1577" t="str">
            <v>7317</v>
          </cell>
          <cell r="E1577" t="str">
            <v>MULLENDORF</v>
          </cell>
          <cell r="F1577" t="str">
            <v>B</v>
          </cell>
        </row>
        <row r="1578">
          <cell r="A1578" t="str">
            <v>SPIELMANN ANTOINETTE</v>
          </cell>
          <cell r="B1578" t="str">
            <v>5,rue Origer</v>
          </cell>
          <cell r="C1578" t="str">
            <v>L</v>
          </cell>
          <cell r="D1578" t="str">
            <v>2269</v>
          </cell>
          <cell r="E1578" t="str">
            <v>LUXEMBOURG</v>
          </cell>
          <cell r="F1578" t="str">
            <v>B</v>
          </cell>
        </row>
        <row r="1579">
          <cell r="A1579" t="str">
            <v>SPIRIDIGLIOZZI Maurizio</v>
          </cell>
          <cell r="B1579" t="str">
            <v>78,rte de Diekirch</v>
          </cell>
          <cell r="C1579" t="str">
            <v>L</v>
          </cell>
          <cell r="D1579" t="str">
            <v>7220</v>
          </cell>
          <cell r="E1579" t="str">
            <v>WALFERDANGE</v>
          </cell>
          <cell r="F1579" t="str">
            <v>B</v>
          </cell>
        </row>
        <row r="1580">
          <cell r="A1580" t="str">
            <v>SPODEN ARMAND</v>
          </cell>
          <cell r="B1580" t="str">
            <v>2,RUE HENRI HEMES</v>
          </cell>
          <cell r="C1580" t="str">
            <v>L</v>
          </cell>
          <cell r="D1580" t="str">
            <v>8134</v>
          </cell>
          <cell r="E1580" t="str">
            <v>BRIDEL</v>
          </cell>
          <cell r="F1580" t="str">
            <v>B</v>
          </cell>
        </row>
        <row r="1581">
          <cell r="A1581" t="str">
            <v>SPORT PLUS 3</v>
          </cell>
          <cell r="B1581" t="str">
            <v>20,ROUTE DE BETTEMBOURG</v>
          </cell>
          <cell r="C1581" t="str">
            <v>L</v>
          </cell>
          <cell r="D1581" t="str">
            <v>1899</v>
          </cell>
          <cell r="E1581" t="str">
            <v>KOCKELSCHEUER</v>
          </cell>
          <cell r="F1581" t="str">
            <v>B</v>
          </cell>
        </row>
        <row r="1582">
          <cell r="A1582" t="str">
            <v>SPORT'INN Sàrl</v>
          </cell>
          <cell r="B1582" t="str">
            <v>32,rue de la forêt verte</v>
          </cell>
          <cell r="C1582" t="str">
            <v>L</v>
          </cell>
          <cell r="D1582" t="str">
            <v>7340</v>
          </cell>
          <cell r="E1582" t="str">
            <v>Heisdorf</v>
          </cell>
          <cell r="F1582" t="str">
            <v>B</v>
          </cell>
        </row>
        <row r="1583">
          <cell r="A1583" t="str">
            <v>SPRANCK Sandie</v>
          </cell>
          <cell r="B1583" t="str">
            <v>3,rue Poutty Stein</v>
          </cell>
          <cell r="C1583" t="str">
            <v>L</v>
          </cell>
          <cell r="D1583" t="str">
            <v>2554</v>
          </cell>
          <cell r="E1583" t="str">
            <v>LUXEMBOURG</v>
          </cell>
          <cell r="F1583" t="str">
            <v>B</v>
          </cell>
        </row>
        <row r="1584">
          <cell r="A1584" t="str">
            <v>STAAR Sonja</v>
          </cell>
          <cell r="B1584" t="str">
            <v>2,Am Bongert</v>
          </cell>
          <cell r="C1584" t="str">
            <v>L</v>
          </cell>
          <cell r="D1584" t="str">
            <v>5682</v>
          </cell>
          <cell r="E1584" t="str">
            <v>DAHLEIM</v>
          </cell>
          <cell r="F1584" t="str">
            <v>B</v>
          </cell>
        </row>
        <row r="1585">
          <cell r="A1585" t="str">
            <v>STACHNIK Mieczyslaw</v>
          </cell>
          <cell r="B1585" t="str">
            <v>18,rue Auguste Tremont</v>
          </cell>
          <cell r="C1585" t="str">
            <v>L</v>
          </cell>
          <cell r="D1585" t="str">
            <v>2624</v>
          </cell>
          <cell r="E1585" t="str">
            <v>LUXEMBOURG</v>
          </cell>
          <cell r="F1585" t="str">
            <v>B</v>
          </cell>
        </row>
        <row r="1586">
          <cell r="A1586" t="str">
            <v>STATION IMMOBILIERE S.A.</v>
          </cell>
          <cell r="B1586" t="str">
            <v>55,rue des Trois Cantons</v>
          </cell>
          <cell r="C1586" t="str">
            <v>L</v>
          </cell>
          <cell r="D1586" t="str">
            <v>8354</v>
          </cell>
          <cell r="E1586" t="str">
            <v>GARNICH</v>
          </cell>
          <cell r="F1586" t="str">
            <v>B</v>
          </cell>
        </row>
        <row r="1587">
          <cell r="A1587" t="str">
            <v>STEFFEN Edouard Robert</v>
          </cell>
          <cell r="B1587" t="str">
            <v>13,rue d'Ansembourg</v>
          </cell>
          <cell r="C1587" t="str">
            <v>L</v>
          </cell>
          <cell r="D1587" t="str">
            <v>7435</v>
          </cell>
          <cell r="E1587" t="str">
            <v>Hollenfels</v>
          </cell>
          <cell r="F1587" t="str">
            <v>B</v>
          </cell>
        </row>
        <row r="1588">
          <cell r="A1588" t="str">
            <v>STEFFEN JACQUES</v>
          </cell>
          <cell r="B1588" t="str">
            <v>15,RUE NEUVE</v>
          </cell>
          <cell r="C1588" t="str">
            <v>L</v>
          </cell>
          <cell r="D1588" t="str">
            <v>7239</v>
          </cell>
          <cell r="E1588" t="str">
            <v>BERELDANGE</v>
          </cell>
          <cell r="F1588" t="str">
            <v>B</v>
          </cell>
        </row>
        <row r="1589">
          <cell r="A1589" t="str">
            <v>STEFFEN Josee</v>
          </cell>
          <cell r="B1589" t="str">
            <v>18,rue de l'église</v>
          </cell>
          <cell r="C1589" t="str">
            <v>L</v>
          </cell>
          <cell r="D1589" t="str">
            <v>8025</v>
          </cell>
          <cell r="E1589" t="str">
            <v>STRASSEN</v>
          </cell>
          <cell r="F1589" t="str">
            <v>B</v>
          </cell>
        </row>
        <row r="1590">
          <cell r="A1590" t="str">
            <v>STEFFEN Liliane</v>
          </cell>
          <cell r="B1590" t="str">
            <v>15,route de Longwy</v>
          </cell>
          <cell r="C1590" t="str">
            <v>L</v>
          </cell>
          <cell r="D1590" t="str">
            <v>4830</v>
          </cell>
          <cell r="E1590" t="str">
            <v>RODANGE</v>
          </cell>
          <cell r="F1590" t="str">
            <v>B</v>
          </cell>
        </row>
        <row r="1591">
          <cell r="A1591" t="str">
            <v>STEFFENS JOSEPHINE</v>
          </cell>
          <cell r="B1591" t="str">
            <v>7,RUE JEAN PIERRE SAUVAGE</v>
          </cell>
          <cell r="C1591" t="str">
            <v>L</v>
          </cell>
          <cell r="D1591" t="str">
            <v>2514</v>
          </cell>
          <cell r="E1591" t="str">
            <v>LUXEMBOURG</v>
          </cell>
          <cell r="F1591" t="str">
            <v>B</v>
          </cell>
        </row>
        <row r="1592">
          <cell r="A1592" t="str">
            <v>STEFTUNG HELLEF DOHEEM</v>
          </cell>
          <cell r="B1592" t="str">
            <v>50,AVENUE G. DIEDERICH</v>
          </cell>
          <cell r="C1592" t="str">
            <v>L</v>
          </cell>
          <cell r="D1592" t="str">
            <v>1420</v>
          </cell>
          <cell r="E1592" t="str">
            <v>LUXEMBOURG</v>
          </cell>
          <cell r="F1592" t="str">
            <v>B</v>
          </cell>
        </row>
        <row r="1593">
          <cell r="A1593" t="str">
            <v>STEICHEN LUC</v>
          </cell>
          <cell r="B1593" t="str">
            <v>8,RUE DES GENÊTS</v>
          </cell>
          <cell r="C1593" t="str">
            <v>L</v>
          </cell>
          <cell r="D1593" t="str">
            <v>4955</v>
          </cell>
          <cell r="E1593" t="str">
            <v>BASCHARAGE</v>
          </cell>
          <cell r="F1593" t="str">
            <v>B</v>
          </cell>
        </row>
        <row r="1594">
          <cell r="A1594" t="str">
            <v>STEICHEN Nathalie</v>
          </cell>
          <cell r="B1594" t="str">
            <v>38,rue de Luxembourg</v>
          </cell>
          <cell r="C1594" t="str">
            <v>L</v>
          </cell>
          <cell r="D1594" t="str">
            <v>3360</v>
          </cell>
          <cell r="E1594" t="str">
            <v>LEUDELANGE</v>
          </cell>
          <cell r="F1594" t="str">
            <v>B</v>
          </cell>
        </row>
        <row r="1595">
          <cell r="A1595" t="str">
            <v>STEIN Francoise</v>
          </cell>
          <cell r="B1595" t="str">
            <v>8,bd Royal</v>
          </cell>
          <cell r="C1595" t="str">
            <v>L</v>
          </cell>
          <cell r="D1595" t="str">
            <v>2449</v>
          </cell>
          <cell r="E1595" t="str">
            <v>LUXEMBOURG</v>
          </cell>
          <cell r="F1595" t="str">
            <v>B</v>
          </cell>
        </row>
        <row r="1596">
          <cell r="A1596" t="str">
            <v>STEIN PIERRE</v>
          </cell>
          <cell r="B1596" t="str">
            <v>2,AVENUE PESCATORE</v>
          </cell>
          <cell r="C1596" t="str">
            <v>L</v>
          </cell>
          <cell r="D1596" t="str">
            <v>2324</v>
          </cell>
          <cell r="E1596" t="str">
            <v>LUXEMBOURG</v>
          </cell>
          <cell r="F1596" t="str">
            <v>B</v>
          </cell>
        </row>
        <row r="1597">
          <cell r="A1597" t="str">
            <v>STEIN Sacha</v>
          </cell>
          <cell r="B1597" t="str">
            <v>2,om Bongert</v>
          </cell>
          <cell r="C1597" t="str">
            <v>L</v>
          </cell>
          <cell r="D1597" t="str">
            <v>5682</v>
          </cell>
          <cell r="E1597" t="str">
            <v>DALHEIM</v>
          </cell>
          <cell r="F1597" t="str">
            <v>B</v>
          </cell>
        </row>
        <row r="1598">
          <cell r="A1598" t="str">
            <v>STEINEBACH SARL</v>
          </cell>
          <cell r="B1598" t="str">
            <v>67,RUE DES PRES</v>
          </cell>
          <cell r="C1598" t="str">
            <v>L</v>
          </cell>
          <cell r="D1598" t="str">
            <v>7333</v>
          </cell>
          <cell r="E1598" t="str">
            <v>STEINSEL</v>
          </cell>
          <cell r="F1598" t="str">
            <v>B</v>
          </cell>
        </row>
        <row r="1599">
          <cell r="A1599" t="str">
            <v>STEINEGGER David</v>
          </cell>
          <cell r="B1599" t="str">
            <v>24,rue N. et J. Lefevre</v>
          </cell>
          <cell r="C1599" t="str">
            <v>L</v>
          </cell>
          <cell r="D1599" t="str">
            <v>1952</v>
          </cell>
          <cell r="E1599" t="str">
            <v>Luxembourg</v>
          </cell>
          <cell r="F1599" t="str">
            <v>B</v>
          </cell>
        </row>
        <row r="1600">
          <cell r="A1600" t="str">
            <v>STEINER Lieselotte</v>
          </cell>
          <cell r="B1600" t="str">
            <v>91,cite Roger Schmitz</v>
          </cell>
          <cell r="C1600" t="str">
            <v>L</v>
          </cell>
          <cell r="D1600" t="str">
            <v>7381</v>
          </cell>
          <cell r="E1600" t="str">
            <v>Bofferdange</v>
          </cell>
          <cell r="F1600" t="str">
            <v>B</v>
          </cell>
        </row>
        <row r="1601">
          <cell r="A1601" t="str">
            <v>STEINHOFF Monika</v>
          </cell>
          <cell r="B1601" t="str">
            <v>16,rue Kosselt</v>
          </cell>
          <cell r="C1601" t="str">
            <v>L</v>
          </cell>
          <cell r="D1601" t="str">
            <v>8292</v>
          </cell>
          <cell r="E1601" t="str">
            <v>MEISPELT</v>
          </cell>
          <cell r="F1601" t="str">
            <v>B</v>
          </cell>
        </row>
        <row r="1602">
          <cell r="A1602" t="str">
            <v>STEINMETZ Joelle</v>
          </cell>
          <cell r="B1602" t="str">
            <v>5,rue des Eglautiers</v>
          </cell>
          <cell r="C1602" t="str">
            <v>L</v>
          </cell>
          <cell r="D1602" t="str">
            <v>7327</v>
          </cell>
          <cell r="E1602" t="str">
            <v>STEINSEL</v>
          </cell>
          <cell r="F1602" t="str">
            <v>B</v>
          </cell>
        </row>
        <row r="1603">
          <cell r="A1603" t="str">
            <v>STEINMETZ Marie Claire Pierre</v>
          </cell>
          <cell r="B1603" t="str">
            <v>op der Millen</v>
          </cell>
          <cell r="C1603" t="str">
            <v>L</v>
          </cell>
          <cell r="D1603" t="str">
            <v>9740</v>
          </cell>
          <cell r="E1603" t="str">
            <v>BOEVANGE</v>
          </cell>
          <cell r="F1603" t="str">
            <v>B</v>
          </cell>
        </row>
        <row r="1604">
          <cell r="A1604" t="str">
            <v>STEINMETZ ROLAND</v>
          </cell>
          <cell r="B1604" t="str">
            <v>23,RUE DES PRÈS</v>
          </cell>
          <cell r="C1604" t="str">
            <v>L</v>
          </cell>
          <cell r="D1604" t="str">
            <v>7246</v>
          </cell>
          <cell r="E1604" t="str">
            <v>HELMSANGE</v>
          </cell>
          <cell r="F1604" t="str">
            <v>B</v>
          </cell>
        </row>
        <row r="1605">
          <cell r="A1605" t="str">
            <v>STEMPER Sylvie Catherine Marce</v>
          </cell>
          <cell r="B1605" t="str">
            <v>1,am Gronn</v>
          </cell>
          <cell r="C1605" t="str">
            <v>L</v>
          </cell>
          <cell r="D1605" t="str">
            <v>5222</v>
          </cell>
          <cell r="E1605" t="str">
            <v>SANDWEILER</v>
          </cell>
          <cell r="F1605" t="str">
            <v>B</v>
          </cell>
        </row>
        <row r="1606">
          <cell r="A1606" t="str">
            <v>STEPHANY Carmen</v>
          </cell>
          <cell r="B1606" t="str">
            <v>7,rue de Marville</v>
          </cell>
          <cell r="C1606" t="str">
            <v>L</v>
          </cell>
          <cell r="D1606" t="str">
            <v>2119</v>
          </cell>
          <cell r="E1606" t="str">
            <v>LUXEMBOURG</v>
          </cell>
          <cell r="F1606" t="str">
            <v>B</v>
          </cell>
        </row>
        <row r="1607">
          <cell r="A1607" t="str">
            <v>STEPHANY Fabienne Paule</v>
          </cell>
          <cell r="B1607" t="str">
            <v>14B,rue Bour</v>
          </cell>
          <cell r="C1607" t="str">
            <v>L</v>
          </cell>
          <cell r="D1607" t="str">
            <v>7216</v>
          </cell>
          <cell r="E1607" t="str">
            <v>BERELDANGE</v>
          </cell>
          <cell r="F1607" t="str">
            <v>B</v>
          </cell>
        </row>
        <row r="1608">
          <cell r="A1608" t="str">
            <v>STERKMAN Katinka</v>
          </cell>
          <cell r="B1608" t="str">
            <v>2,rue d'Avalon</v>
          </cell>
          <cell r="C1608" t="str">
            <v>L</v>
          </cell>
          <cell r="D1608" t="str">
            <v>1159</v>
          </cell>
          <cell r="E1608" t="str">
            <v>Luxembourg</v>
          </cell>
          <cell r="F1608" t="str">
            <v>B</v>
          </cell>
        </row>
        <row r="1609">
          <cell r="A1609" t="str">
            <v>STEYER MARIE ROSE</v>
          </cell>
          <cell r="B1609" t="str">
            <v>48,RUE DE BRIDEL</v>
          </cell>
          <cell r="C1609" t="str">
            <v>L</v>
          </cell>
          <cell r="D1609" t="str">
            <v>7217</v>
          </cell>
          <cell r="E1609" t="str">
            <v>BERELDANGE</v>
          </cell>
          <cell r="F1609" t="str">
            <v>B</v>
          </cell>
        </row>
        <row r="1610">
          <cell r="A1610" t="str">
            <v>STOCKING Christoph Elliott</v>
          </cell>
          <cell r="B1610" t="str">
            <v>6-8,rte de Luxembourg</v>
          </cell>
          <cell r="C1610" t="str">
            <v>L</v>
          </cell>
          <cell r="D1610" t="str">
            <v>8140</v>
          </cell>
          <cell r="E1610" t="str">
            <v>BRIDEL</v>
          </cell>
          <cell r="F1610" t="str">
            <v>B</v>
          </cell>
        </row>
        <row r="1611">
          <cell r="A1611" t="str">
            <v>STOFFEL Robert</v>
          </cell>
          <cell r="B1611" t="str">
            <v>6,rue Henri Pensis</v>
          </cell>
          <cell r="C1611" t="str">
            <v>L</v>
          </cell>
          <cell r="D1611" t="str">
            <v>2322</v>
          </cell>
          <cell r="E1611" t="str">
            <v>Luxembourg</v>
          </cell>
          <cell r="F1611" t="str">
            <v>B</v>
          </cell>
        </row>
        <row r="1612">
          <cell r="A1612" t="str">
            <v>STOJANOVIC Dalibor</v>
          </cell>
          <cell r="B1612" t="str">
            <v>51,rte d'Eich</v>
          </cell>
          <cell r="C1612" t="str">
            <v>L</v>
          </cell>
          <cell r="D1612" t="str">
            <v>1461</v>
          </cell>
          <cell r="E1612" t="str">
            <v>LUXEMBOURG</v>
          </cell>
          <cell r="F1612" t="str">
            <v>B</v>
          </cell>
        </row>
        <row r="1613">
          <cell r="A1613" t="str">
            <v>STOLL Christiane</v>
          </cell>
          <cell r="B1613" t="str">
            <v>237,Val des Bons Malades</v>
          </cell>
          <cell r="C1613" t="str">
            <v>L</v>
          </cell>
          <cell r="D1613" t="str">
            <v>2121</v>
          </cell>
          <cell r="E1613" t="str">
            <v>LUXEMBOURG</v>
          </cell>
          <cell r="F1613" t="str">
            <v>B</v>
          </cell>
        </row>
        <row r="1614">
          <cell r="A1614" t="str">
            <v>STORCK Therese</v>
          </cell>
          <cell r="B1614" t="str">
            <v>5,Cité Manzendall</v>
          </cell>
          <cell r="C1614" t="str">
            <v>L</v>
          </cell>
          <cell r="D1614" t="str">
            <v>8441</v>
          </cell>
          <cell r="E1614" t="str">
            <v>STEINFORT</v>
          </cell>
          <cell r="F1614" t="str">
            <v>B</v>
          </cell>
        </row>
        <row r="1615">
          <cell r="A1615" t="str">
            <v>STORK Simone</v>
          </cell>
          <cell r="B1615" t="str">
            <v>12,rue de l'Abattoir</v>
          </cell>
          <cell r="C1615" t="str">
            <v>L</v>
          </cell>
          <cell r="D1615" t="str">
            <v>9115</v>
          </cell>
          <cell r="E1615" t="str">
            <v>Schieren</v>
          </cell>
          <cell r="F1615" t="str">
            <v>B</v>
          </cell>
        </row>
        <row r="1616">
          <cell r="A1616" t="str">
            <v>STRASSER Edouard</v>
          </cell>
          <cell r="B1616" t="str">
            <v>96,rue de Hollerich</v>
          </cell>
          <cell r="C1616" t="str">
            <v>L</v>
          </cell>
          <cell r="D1616" t="str">
            <v>1740</v>
          </cell>
          <cell r="E1616" t="str">
            <v>HOLLERICH</v>
          </cell>
          <cell r="F1616" t="str">
            <v>B</v>
          </cell>
        </row>
        <row r="1617">
          <cell r="A1617" t="str">
            <v>STRAUSS Guy</v>
          </cell>
          <cell r="B1617" t="str">
            <v>12,rue Bel-Vue</v>
          </cell>
          <cell r="C1617" t="str">
            <v>L</v>
          </cell>
          <cell r="D1617" t="str">
            <v>7309</v>
          </cell>
          <cell r="E1617" t="str">
            <v>STEINSEL</v>
          </cell>
          <cell r="F1617" t="str">
            <v>B</v>
          </cell>
        </row>
        <row r="1618">
          <cell r="A1618" t="str">
            <v>STRECKER Robert</v>
          </cell>
          <cell r="B1618" t="str">
            <v>11,rue Belair</v>
          </cell>
          <cell r="C1618" t="str">
            <v>L</v>
          </cell>
          <cell r="D1618" t="str">
            <v>3216</v>
          </cell>
          <cell r="E1618" t="str">
            <v>BETTEMBOURG</v>
          </cell>
          <cell r="F1618" t="str">
            <v>B</v>
          </cell>
        </row>
        <row r="1619">
          <cell r="A1619" t="str">
            <v>STRONCK Juliette</v>
          </cell>
          <cell r="B1619" t="str">
            <v>62,rte de Treves</v>
          </cell>
          <cell r="C1619" t="str">
            <v>L</v>
          </cell>
          <cell r="D1619" t="str">
            <v>2633</v>
          </cell>
          <cell r="E1619" t="str">
            <v>SENNINGERBERG</v>
          </cell>
          <cell r="F1619" t="str">
            <v>B</v>
          </cell>
        </row>
        <row r="1620">
          <cell r="A1620" t="str">
            <v>STUHRMANN Franziska</v>
          </cell>
          <cell r="B1620" t="str">
            <v>8,rue des Sapins</v>
          </cell>
          <cell r="C1620" t="str">
            <v>L</v>
          </cell>
          <cell r="D1620" t="str">
            <v>7307</v>
          </cell>
          <cell r="E1620" t="str">
            <v>STEINSEL</v>
          </cell>
          <cell r="F1620" t="str">
            <v>B</v>
          </cell>
        </row>
        <row r="1621">
          <cell r="A1621" t="str">
            <v>STUMM MALOU</v>
          </cell>
          <cell r="B1621" t="str">
            <v>24,RUE MATHIAS TRESCH</v>
          </cell>
          <cell r="C1621" t="str">
            <v>L</v>
          </cell>
          <cell r="D1621" t="str">
            <v>2626</v>
          </cell>
          <cell r="E1621" t="str">
            <v>LUXEMBOURG</v>
          </cell>
          <cell r="F1621" t="str">
            <v>B</v>
          </cell>
        </row>
        <row r="1622">
          <cell r="A1622" t="str">
            <v>SUNNEN JEAN PIERRE</v>
          </cell>
          <cell r="B1622" t="str">
            <v>6,BEI DEN 5 BUCHEN</v>
          </cell>
          <cell r="C1622" t="str">
            <v>L</v>
          </cell>
          <cell r="D1622" t="str">
            <v>8123</v>
          </cell>
          <cell r="E1622" t="str">
            <v>BRIDEL</v>
          </cell>
          <cell r="F1622" t="str">
            <v>B</v>
          </cell>
        </row>
        <row r="1623">
          <cell r="A1623" t="str">
            <v>SVENNINGSEN Jesper</v>
          </cell>
          <cell r="B1623" t="str">
            <v>28,rue des Pres</v>
          </cell>
          <cell r="C1623" t="str">
            <v>L</v>
          </cell>
          <cell r="D1623" t="str">
            <v>8147</v>
          </cell>
          <cell r="E1623" t="str">
            <v>Bridel</v>
          </cell>
          <cell r="F1623" t="str">
            <v>B</v>
          </cell>
        </row>
        <row r="1624">
          <cell r="A1624" t="str">
            <v>SVERRISDOTTIR Brynhildur</v>
          </cell>
          <cell r="B1624" t="str">
            <v>7,rue Henri Thill</v>
          </cell>
          <cell r="C1624" t="str">
            <v>L</v>
          </cell>
          <cell r="D1624" t="str">
            <v>1867</v>
          </cell>
          <cell r="E1624" t="str">
            <v>HOWALD</v>
          </cell>
          <cell r="F1624" t="str">
            <v>B</v>
          </cell>
        </row>
        <row r="1625">
          <cell r="A1625" t="str">
            <v>SYBERTZ Josette</v>
          </cell>
          <cell r="B1625" t="str">
            <v>2,rue Jean Engling</v>
          </cell>
          <cell r="C1625" t="str">
            <v>L</v>
          </cell>
          <cell r="D1625" t="str">
            <v>1466</v>
          </cell>
          <cell r="E1625" t="str">
            <v>LUXEMBOURG</v>
          </cell>
          <cell r="F1625" t="str">
            <v>B</v>
          </cell>
        </row>
        <row r="1626">
          <cell r="A1626" t="str">
            <v>SZOLDRA + PARTNER S.A.</v>
          </cell>
          <cell r="B1626" t="str">
            <v>1A,ROUTE DE LUXEMBOURG</v>
          </cell>
          <cell r="C1626" t="str">
            <v>L</v>
          </cell>
          <cell r="D1626" t="str">
            <v>7240</v>
          </cell>
          <cell r="E1626" t="str">
            <v>BERELDANGE</v>
          </cell>
          <cell r="F1626" t="str">
            <v>B</v>
          </cell>
        </row>
        <row r="1627">
          <cell r="A1627" t="str">
            <v>TAGLIAFERRI Joel</v>
          </cell>
          <cell r="B1627" t="str">
            <v>13,rue des eglantiers</v>
          </cell>
          <cell r="C1627" t="str">
            <v>L</v>
          </cell>
          <cell r="D1627" t="str">
            <v>8227</v>
          </cell>
          <cell r="E1627" t="str">
            <v>MAMER</v>
          </cell>
          <cell r="F1627" t="str">
            <v>B</v>
          </cell>
        </row>
        <row r="1628">
          <cell r="A1628" t="str">
            <v>TANTER Herve</v>
          </cell>
          <cell r="B1628" t="str">
            <v>6,rue des Lilas</v>
          </cell>
          <cell r="C1628" t="str">
            <v>L</v>
          </cell>
          <cell r="D1628" t="str">
            <v>8035</v>
          </cell>
          <cell r="E1628" t="str">
            <v>STRASSEN</v>
          </cell>
          <cell r="F1628" t="str">
            <v>B</v>
          </cell>
        </row>
        <row r="1629">
          <cell r="A1629" t="str">
            <v>TANZI Murielle</v>
          </cell>
          <cell r="B1629" t="str">
            <v>9,rue Robert Schuman</v>
          </cell>
          <cell r="C1629" t="str">
            <v>L</v>
          </cell>
          <cell r="D1629" t="str">
            <v>7382</v>
          </cell>
          <cell r="E1629" t="str">
            <v>Helmdange</v>
          </cell>
          <cell r="F1629" t="str">
            <v>B</v>
          </cell>
        </row>
        <row r="1630">
          <cell r="A1630" t="str">
            <v>TAVARES FERNANDES Joao</v>
          </cell>
          <cell r="B1630" t="str">
            <v>11,rue St.Laurent</v>
          </cell>
          <cell r="C1630" t="str">
            <v>L</v>
          </cell>
          <cell r="D1630" t="str">
            <v>7370</v>
          </cell>
          <cell r="E1630" t="str">
            <v>LORENTZWEILER</v>
          </cell>
          <cell r="F1630" t="str">
            <v>B</v>
          </cell>
        </row>
        <row r="1631">
          <cell r="A1631" t="str">
            <v>TAVARES MENDES Lino</v>
          </cell>
          <cell r="B1631" t="str">
            <v>31,rue de Mondercange</v>
          </cell>
          <cell r="C1631" t="str">
            <v>L</v>
          </cell>
          <cell r="D1631" t="str">
            <v>4395</v>
          </cell>
          <cell r="E1631" t="str">
            <v>PONTPIERRE</v>
          </cell>
          <cell r="F1631" t="str">
            <v>B</v>
          </cell>
        </row>
        <row r="1632">
          <cell r="A1632" t="str">
            <v>TEDECHWILLI Georges</v>
          </cell>
          <cell r="B1632" t="str">
            <v>73,rue de Bridel</v>
          </cell>
          <cell r="C1632" t="str">
            <v>L</v>
          </cell>
          <cell r="D1632" t="str">
            <v>7217</v>
          </cell>
          <cell r="E1632" t="str">
            <v>BERELDANGE</v>
          </cell>
          <cell r="F1632" t="str">
            <v>B</v>
          </cell>
        </row>
        <row r="1633">
          <cell r="A1633" t="str">
            <v>TEHRANI NEKOU Hamid</v>
          </cell>
          <cell r="B1633" t="str">
            <v>61,rue de Beggen</v>
          </cell>
          <cell r="C1633" t="str">
            <v>L</v>
          </cell>
          <cell r="D1633" t="str">
            <v>1221</v>
          </cell>
          <cell r="E1633" t="str">
            <v>LUXEMBOURG</v>
          </cell>
          <cell r="F1633" t="str">
            <v>B</v>
          </cell>
        </row>
        <row r="1634">
          <cell r="A1634" t="str">
            <v>TEIXEIRA DE SOUSA Antonio</v>
          </cell>
          <cell r="B1634" t="str">
            <v>24,RUE KENNEDY</v>
          </cell>
          <cell r="C1634" t="str">
            <v>L</v>
          </cell>
          <cell r="D1634" t="str">
            <v>4599</v>
          </cell>
          <cell r="E1634" t="str">
            <v>DIFFERDANGE</v>
          </cell>
          <cell r="F1634" t="str">
            <v>B</v>
          </cell>
        </row>
        <row r="1635">
          <cell r="A1635" t="str">
            <v>TELEPHONIE</v>
          </cell>
          <cell r="B1635" t="str">
            <v>1,RUE DE BITBOURG</v>
          </cell>
          <cell r="C1635" t="str">
            <v>L</v>
          </cell>
          <cell r="D1635" t="str">
            <v>1273</v>
          </cell>
          <cell r="E1635" t="str">
            <v>LUXEMBOURG</v>
          </cell>
          <cell r="F1635" t="str">
            <v>B</v>
          </cell>
        </row>
        <row r="1636">
          <cell r="A1636" t="str">
            <v>TEODORO SERRA Maria Beatriz</v>
          </cell>
          <cell r="B1636" t="str">
            <v>20,rue de l'oree du Bois</v>
          </cell>
          <cell r="C1636" t="str">
            <v>L</v>
          </cell>
          <cell r="D1636" t="str">
            <v>7215</v>
          </cell>
          <cell r="E1636" t="str">
            <v>BERELDANGE</v>
          </cell>
          <cell r="F1636" t="str">
            <v>B</v>
          </cell>
        </row>
        <row r="1637">
          <cell r="A1637" t="str">
            <v>TERZER Marc</v>
          </cell>
          <cell r="B1637" t="str">
            <v>42,Killebesch</v>
          </cell>
          <cell r="C1637" t="str">
            <v>L</v>
          </cell>
          <cell r="D1637" t="str">
            <v>5444</v>
          </cell>
          <cell r="E1637" t="str">
            <v>SCHENGEN</v>
          </cell>
          <cell r="F1637" t="str">
            <v>B</v>
          </cell>
        </row>
        <row r="1638">
          <cell r="A1638" t="str">
            <v>TERZER-URBING Nathalie</v>
          </cell>
          <cell r="B1638" t="str">
            <v>42,Killebësch</v>
          </cell>
          <cell r="C1638" t="str">
            <v>L</v>
          </cell>
          <cell r="D1638" t="str">
            <v>5444</v>
          </cell>
          <cell r="E1638" t="str">
            <v>SCHENGEN</v>
          </cell>
          <cell r="F1638" t="str">
            <v>B</v>
          </cell>
        </row>
        <row r="1639">
          <cell r="A1639" t="str">
            <v>THAMINY Anel</v>
          </cell>
          <cell r="B1639" t="str">
            <v>17,rue des Bains</v>
          </cell>
          <cell r="C1639" t="str">
            <v>L</v>
          </cell>
          <cell r="D1639" t="str">
            <v>1212</v>
          </cell>
          <cell r="E1639" t="str">
            <v>LUXEMBOURG</v>
          </cell>
          <cell r="F1639" t="str">
            <v>B</v>
          </cell>
        </row>
        <row r="1640">
          <cell r="A1640" t="str">
            <v>THE BANK OF NEW YORK</v>
          </cell>
          <cell r="B1640" t="str">
            <v>6D,RTE DE TREVES</v>
          </cell>
          <cell r="C1640" t="str">
            <v>L</v>
          </cell>
          <cell r="D1640" t="str">
            <v>2633</v>
          </cell>
          <cell r="E1640" t="str">
            <v>SENNINGERBERG</v>
          </cell>
          <cell r="F1640" t="str">
            <v>B</v>
          </cell>
        </row>
        <row r="1641">
          <cell r="A1641" t="str">
            <v>THEATO Jos</v>
          </cell>
          <cell r="B1641" t="str">
            <v>16,op der Dresch</v>
          </cell>
          <cell r="C1641" t="str">
            <v>L</v>
          </cell>
          <cell r="D1641" t="str">
            <v>8127</v>
          </cell>
          <cell r="E1641" t="str">
            <v>BRIDEL</v>
          </cell>
          <cell r="F1641" t="str">
            <v>B</v>
          </cell>
        </row>
        <row r="1642">
          <cell r="A1642" t="str">
            <v>THEIN Paul</v>
          </cell>
          <cell r="B1642" t="str">
            <v>15,rue de l'ecole</v>
          </cell>
          <cell r="C1642" t="str">
            <v>L</v>
          </cell>
          <cell r="D1642" t="str">
            <v>5957</v>
          </cell>
          <cell r="E1642" t="str">
            <v>ITZIG</v>
          </cell>
          <cell r="F1642" t="str">
            <v>B</v>
          </cell>
        </row>
        <row r="1643">
          <cell r="A1643" t="str">
            <v>THEIN Pierre</v>
          </cell>
          <cell r="B1643" t="str">
            <v>73,rue de Bridel</v>
          </cell>
          <cell r="C1643" t="str">
            <v>L</v>
          </cell>
          <cell r="D1643" t="str">
            <v>7217</v>
          </cell>
          <cell r="E1643" t="str">
            <v>BERELDANGE</v>
          </cell>
          <cell r="F1643" t="str">
            <v>B</v>
          </cell>
        </row>
        <row r="1644">
          <cell r="A1644" t="str">
            <v>THEIS Andrea</v>
          </cell>
          <cell r="B1644" t="str">
            <v>59,rue de Bridel</v>
          </cell>
          <cell r="C1644" t="str">
            <v>L</v>
          </cell>
          <cell r="D1644" t="str">
            <v>7217</v>
          </cell>
          <cell r="E1644" t="str">
            <v>BERELDANGE</v>
          </cell>
          <cell r="F1644" t="str">
            <v>B</v>
          </cell>
        </row>
        <row r="1645">
          <cell r="A1645" t="str">
            <v>THEIS Edouard Pierre</v>
          </cell>
          <cell r="B1645" t="str">
            <v>6,um Kneppchen</v>
          </cell>
          <cell r="C1645" t="str">
            <v>L</v>
          </cell>
          <cell r="D1645" t="str">
            <v>9001</v>
          </cell>
          <cell r="E1645" t="str">
            <v>ETTELBRUCK</v>
          </cell>
          <cell r="F1645" t="str">
            <v>B</v>
          </cell>
        </row>
        <row r="1646">
          <cell r="A1646" t="str">
            <v>THEISEN Gaston</v>
          </cell>
          <cell r="B1646" t="str">
            <v>8,rue de la Vallée</v>
          </cell>
          <cell r="C1646" t="str">
            <v>L</v>
          </cell>
          <cell r="D1646" t="str">
            <v>7337</v>
          </cell>
          <cell r="E1646" t="str">
            <v>HEISDORF</v>
          </cell>
          <cell r="F1646" t="str">
            <v>B</v>
          </cell>
        </row>
        <row r="1647">
          <cell r="A1647" t="str">
            <v>THEISEN Guy</v>
          </cell>
          <cell r="B1647" t="str">
            <v>11,rue de Steinsel</v>
          </cell>
          <cell r="C1647" t="str">
            <v>L</v>
          </cell>
          <cell r="D1647" t="str">
            <v>7395</v>
          </cell>
          <cell r="E1647" t="str">
            <v>HUNSDORF</v>
          </cell>
          <cell r="F1647" t="str">
            <v>B</v>
          </cell>
        </row>
        <row r="1648">
          <cell r="A1648" t="str">
            <v>THEISEN Jean-Paul</v>
          </cell>
          <cell r="B1648" t="str">
            <v>121b,rte de Luxembourg</v>
          </cell>
          <cell r="C1648" t="str">
            <v>L</v>
          </cell>
          <cell r="D1648" t="str">
            <v>7241</v>
          </cell>
          <cell r="E1648" t="str">
            <v>BERELDANGE</v>
          </cell>
          <cell r="F1648" t="str">
            <v>B</v>
          </cell>
        </row>
        <row r="1649">
          <cell r="A1649" t="str">
            <v>THEISEN MARC</v>
          </cell>
          <cell r="B1649" t="str">
            <v>12,AN DEN BONGERTEN</v>
          </cell>
          <cell r="C1649" t="str">
            <v>L</v>
          </cell>
          <cell r="D1649" t="str">
            <v>7346</v>
          </cell>
          <cell r="E1649" t="str">
            <v>STEINSEL</v>
          </cell>
          <cell r="F1649" t="str">
            <v>B</v>
          </cell>
        </row>
        <row r="1650">
          <cell r="A1650" t="str">
            <v>THEISEN Nadine</v>
          </cell>
          <cell r="B1650" t="str">
            <v>8,rue de la Vallée</v>
          </cell>
          <cell r="C1650" t="str">
            <v>L</v>
          </cell>
          <cell r="D1650" t="str">
            <v>7337</v>
          </cell>
          <cell r="E1650" t="str">
            <v>HEISDORF</v>
          </cell>
          <cell r="F1650" t="str">
            <v>B</v>
          </cell>
        </row>
        <row r="1651">
          <cell r="A1651" t="str">
            <v>THEISEN Nicolas</v>
          </cell>
          <cell r="B1651" t="str">
            <v>5, rte du Vin</v>
          </cell>
          <cell r="C1651" t="str">
            <v>L</v>
          </cell>
          <cell r="D1651" t="str">
            <v>5447</v>
          </cell>
          <cell r="E1651" t="str">
            <v>SCHWEBSANGE</v>
          </cell>
          <cell r="F1651" t="str">
            <v>B</v>
          </cell>
        </row>
        <row r="1652">
          <cell r="A1652" t="str">
            <v>THEISSEN Anne</v>
          </cell>
          <cell r="B1652" t="str">
            <v>10,Stracher</v>
          </cell>
          <cell r="C1652" t="str">
            <v>L</v>
          </cell>
          <cell r="D1652" t="str">
            <v>5426</v>
          </cell>
          <cell r="E1652" t="str">
            <v>GREIVELDANGE</v>
          </cell>
          <cell r="F1652" t="str">
            <v>B</v>
          </cell>
        </row>
        <row r="1653">
          <cell r="A1653" t="str">
            <v>THEOBALD Marc</v>
          </cell>
          <cell r="B1653" t="str">
            <v>24,rue de Mensdorf</v>
          </cell>
          <cell r="C1653" t="str">
            <v>L</v>
          </cell>
          <cell r="D1653" t="str">
            <v>6911</v>
          </cell>
          <cell r="E1653" t="str">
            <v>Roodt-Syre</v>
          </cell>
          <cell r="F1653" t="str">
            <v>B</v>
          </cell>
        </row>
        <row r="1654">
          <cell r="A1654" t="str">
            <v>THESEN GOTTFRIED</v>
          </cell>
          <cell r="B1654" t="str">
            <v>4,RUE DES BOULEAUX</v>
          </cell>
          <cell r="C1654" t="str">
            <v>L</v>
          </cell>
          <cell r="D1654" t="str">
            <v>7307</v>
          </cell>
          <cell r="E1654" t="str">
            <v>STEINSEL</v>
          </cell>
          <cell r="F1654" t="str">
            <v>B</v>
          </cell>
        </row>
        <row r="1655">
          <cell r="A1655" t="str">
            <v>THIEL EUROLOGISTICS</v>
          </cell>
          <cell r="B1655" t="str">
            <v>22,Parc d'activite Syrdall</v>
          </cell>
          <cell r="C1655" t="str">
            <v>L</v>
          </cell>
          <cell r="D1655" t="str">
            <v>5366</v>
          </cell>
          <cell r="E1655" t="str">
            <v>MUNSBACH</v>
          </cell>
          <cell r="F1655" t="str">
            <v>B</v>
          </cell>
        </row>
        <row r="1656">
          <cell r="A1656" t="str">
            <v>THIEL Romain</v>
          </cell>
          <cell r="B1656" t="str">
            <v>33,um Reebou</v>
          </cell>
          <cell r="C1656" t="str">
            <v>L</v>
          </cell>
          <cell r="D1656" t="str">
            <v>8708</v>
          </cell>
          <cell r="E1656" t="str">
            <v>USELDANGE</v>
          </cell>
          <cell r="F1656" t="str">
            <v>B</v>
          </cell>
        </row>
        <row r="1657">
          <cell r="A1657" t="str">
            <v>THILGEN FRANCOIS</v>
          </cell>
          <cell r="B1657" t="str">
            <v>42, AV. GASTOIN DIEDERICH</v>
          </cell>
          <cell r="C1657" t="str">
            <v>L</v>
          </cell>
          <cell r="D1657" t="str">
            <v>1420</v>
          </cell>
          <cell r="E1657" t="str">
            <v>LUXEMBOURG</v>
          </cell>
          <cell r="F1657" t="str">
            <v>B</v>
          </cell>
        </row>
        <row r="1658">
          <cell r="A1658" t="str">
            <v>THILGES Charles</v>
          </cell>
          <cell r="B1658" t="str">
            <v>135,rte de Diekirch</v>
          </cell>
          <cell r="C1658" t="str">
            <v>L</v>
          </cell>
          <cell r="D1658" t="str">
            <v>7220</v>
          </cell>
          <cell r="E1658" t="str">
            <v>HELMSANGE</v>
          </cell>
          <cell r="F1658" t="str">
            <v>B</v>
          </cell>
        </row>
        <row r="1659">
          <cell r="A1659" t="str">
            <v>THILGES LUC</v>
          </cell>
          <cell r="B1659" t="str">
            <v>3,RUE DE LA FORET VERTE</v>
          </cell>
          <cell r="C1659" t="str">
            <v>L</v>
          </cell>
          <cell r="D1659" t="str">
            <v>7340</v>
          </cell>
          <cell r="E1659" t="str">
            <v>HEISDORF</v>
          </cell>
          <cell r="F1659" t="str">
            <v>B</v>
          </cell>
        </row>
        <row r="1660">
          <cell r="A1660" t="str">
            <v>THILGES Nelly</v>
          </cell>
          <cell r="B1660" t="str">
            <v>3,rue Jean-Pierre Sauvage</v>
          </cell>
          <cell r="C1660" t="str">
            <v>L</v>
          </cell>
          <cell r="D1660" t="str">
            <v>2514</v>
          </cell>
          <cell r="E1660" t="str">
            <v>LUXEMBOURG</v>
          </cell>
          <cell r="F1660" t="str">
            <v>B</v>
          </cell>
        </row>
        <row r="1661">
          <cell r="A1661" t="str">
            <v>THILL Albertine</v>
          </cell>
          <cell r="B1661" t="str">
            <v>4,rue Adolphe Weis</v>
          </cell>
          <cell r="C1661" t="str">
            <v>L</v>
          </cell>
          <cell r="D1661" t="str">
            <v>7260</v>
          </cell>
          <cell r="E1661" t="str">
            <v>BERELDANGE</v>
          </cell>
          <cell r="F1661" t="str">
            <v>B</v>
          </cell>
        </row>
        <row r="1662">
          <cell r="A1662" t="str">
            <v>THILL Charles</v>
          </cell>
          <cell r="B1662" t="str">
            <v>54,rue de l'église</v>
          </cell>
          <cell r="C1662" t="str">
            <v>L</v>
          </cell>
          <cell r="D1662" t="str">
            <v>7224</v>
          </cell>
          <cell r="E1662" t="str">
            <v>WALFERDANGE</v>
          </cell>
          <cell r="F1662" t="str">
            <v>B</v>
          </cell>
        </row>
        <row r="1663">
          <cell r="A1663" t="str">
            <v>THILL Irene</v>
          </cell>
          <cell r="B1663" t="str">
            <v>90,rue de l'eglise</v>
          </cell>
          <cell r="C1663" t="str">
            <v>L</v>
          </cell>
          <cell r="D1663" t="str">
            <v>7224</v>
          </cell>
          <cell r="E1663" t="str">
            <v>WALFERDANGE</v>
          </cell>
          <cell r="F1663" t="str">
            <v>B</v>
          </cell>
        </row>
        <row r="1664">
          <cell r="A1664" t="str">
            <v>THILLEN Robert</v>
          </cell>
          <cell r="B1664" t="str">
            <v>99,rue de Muhlenbach</v>
          </cell>
          <cell r="C1664" t="str">
            <v>L</v>
          </cell>
          <cell r="D1664" t="str">
            <v>2168</v>
          </cell>
          <cell r="E1664" t="str">
            <v>LUXEMBOURG</v>
          </cell>
          <cell r="F1664" t="str">
            <v>B</v>
          </cell>
        </row>
        <row r="1665">
          <cell r="A1665" t="str">
            <v>THILLEN TOM</v>
          </cell>
          <cell r="B1665" t="str">
            <v>42,RUE VAN DER MEULEN</v>
          </cell>
          <cell r="C1665" t="str">
            <v>L</v>
          </cell>
          <cell r="D1665" t="str">
            <v>2152</v>
          </cell>
          <cell r="E1665" t="str">
            <v>LUXEMBOURG</v>
          </cell>
          <cell r="F1665" t="str">
            <v>B</v>
          </cell>
        </row>
        <row r="1666">
          <cell r="A1666" t="str">
            <v>THILMANY Herbert Alexander</v>
          </cell>
          <cell r="B1666" t="str">
            <v>3,rue Sindney-Gilchrist Thom</v>
          </cell>
          <cell r="C1666" t="str">
            <v>L</v>
          </cell>
          <cell r="D1666" t="str">
            <v>2615</v>
          </cell>
          <cell r="E1666" t="str">
            <v>LUXEMBOURG</v>
          </cell>
          <cell r="F1666" t="str">
            <v>B</v>
          </cell>
        </row>
        <row r="1667">
          <cell r="A1667" t="str">
            <v>THINK PATRICE</v>
          </cell>
          <cell r="B1667" t="str">
            <v>13,RUE ST. FIACRE</v>
          </cell>
          <cell r="C1667" t="str">
            <v>L</v>
          </cell>
          <cell r="D1667" t="str">
            <v>1519</v>
          </cell>
          <cell r="E1667" t="str">
            <v>LUXEMBOURG</v>
          </cell>
          <cell r="F1667" t="str">
            <v>B</v>
          </cell>
        </row>
        <row r="1668">
          <cell r="A1668" t="str">
            <v>THOLL MONIQUE</v>
          </cell>
          <cell r="B1668" t="str">
            <v>29,RUE BELLE-VUE</v>
          </cell>
          <cell r="C1668" t="str">
            <v>L</v>
          </cell>
          <cell r="D1668" t="str">
            <v>7214</v>
          </cell>
          <cell r="E1668" t="str">
            <v>BERELDANGE</v>
          </cell>
          <cell r="F1668" t="str">
            <v>B</v>
          </cell>
        </row>
        <row r="1669">
          <cell r="A1669" t="str">
            <v>THOMA Tania</v>
          </cell>
          <cell r="B1669" t="str">
            <v>81,route de Longwy</v>
          </cell>
          <cell r="C1669" t="str">
            <v>L</v>
          </cell>
          <cell r="D1669" t="str">
            <v>4831</v>
          </cell>
          <cell r="E1669" t="str">
            <v>RODANGE</v>
          </cell>
          <cell r="F1669" t="str">
            <v>B</v>
          </cell>
        </row>
        <row r="1670">
          <cell r="A1670" t="str">
            <v>THOMASSEN Jan Peter</v>
          </cell>
          <cell r="B1670" t="str">
            <v>8,In der Duerrwies</v>
          </cell>
          <cell r="C1670" t="str">
            <v>L</v>
          </cell>
          <cell r="D1670" t="str">
            <v>7305</v>
          </cell>
          <cell r="E1670" t="str">
            <v>STEINSEL</v>
          </cell>
          <cell r="F1670" t="str">
            <v>B</v>
          </cell>
        </row>
        <row r="1671">
          <cell r="A1671" t="str">
            <v>THOME Frank</v>
          </cell>
          <cell r="B1671" t="str">
            <v>145,avenue de la Faiencerie</v>
          </cell>
          <cell r="C1671" t="str">
            <v>L</v>
          </cell>
          <cell r="D1671" t="str">
            <v>1511</v>
          </cell>
          <cell r="E1671" t="str">
            <v>LUXEMBOURG</v>
          </cell>
          <cell r="F1671" t="str">
            <v>B</v>
          </cell>
        </row>
        <row r="1672">
          <cell r="A1672" t="str">
            <v>THOME Gustave</v>
          </cell>
          <cell r="B1672" t="str">
            <v>218,rue Francois Boch</v>
          </cell>
          <cell r="C1672" t="str">
            <v>L</v>
          </cell>
          <cell r="D1672" t="str">
            <v>1244</v>
          </cell>
          <cell r="E1672" t="str">
            <v>Luxembourg</v>
          </cell>
          <cell r="F1672" t="str">
            <v>B</v>
          </cell>
        </row>
        <row r="1673">
          <cell r="A1673" t="str">
            <v>THORN FABIENNE</v>
          </cell>
          <cell r="B1673" t="str">
            <v>3,PL.J.-P. MANTERNACH</v>
          </cell>
          <cell r="C1673" t="str">
            <v>L</v>
          </cell>
          <cell r="D1673" t="str">
            <v>4232</v>
          </cell>
          <cell r="E1673" t="str">
            <v>ESCH/ALZETTE</v>
          </cell>
          <cell r="F1673" t="str">
            <v>B</v>
          </cell>
        </row>
        <row r="1674">
          <cell r="A1674" t="str">
            <v>THORN GUY</v>
          </cell>
          <cell r="B1674" t="str">
            <v>7,rue Scheuerberg</v>
          </cell>
          <cell r="C1674" t="str">
            <v>L</v>
          </cell>
          <cell r="D1674" t="str">
            <v>5422</v>
          </cell>
          <cell r="E1674" t="str">
            <v>ERPELDANGE</v>
          </cell>
          <cell r="F1674" t="str">
            <v>B</v>
          </cell>
        </row>
        <row r="1675">
          <cell r="A1675" t="str">
            <v>THORN Jean François</v>
          </cell>
          <cell r="B1675" t="str">
            <v>1,rue Belair</v>
          </cell>
          <cell r="C1675" t="str">
            <v>L</v>
          </cell>
          <cell r="D1675" t="str">
            <v>5488</v>
          </cell>
          <cell r="E1675" t="str">
            <v>EHNEN</v>
          </cell>
          <cell r="F1675" t="str">
            <v>B</v>
          </cell>
        </row>
        <row r="1676">
          <cell r="A1676" t="str">
            <v>THOSS Ginette</v>
          </cell>
          <cell r="B1676" t="str">
            <v>26,rue Siggy vu Letzebuerg</v>
          </cell>
          <cell r="C1676" t="str">
            <v>L</v>
          </cell>
          <cell r="D1676" t="str">
            <v>1933</v>
          </cell>
          <cell r="E1676" t="str">
            <v>LUXEMBOURG</v>
          </cell>
          <cell r="F1676" t="str">
            <v>B</v>
          </cell>
        </row>
        <row r="1677">
          <cell r="A1677" t="str">
            <v>THOSS JEANNE</v>
          </cell>
          <cell r="B1677" t="str">
            <v>36,rue de la Paix</v>
          </cell>
          <cell r="C1677" t="str">
            <v>L</v>
          </cell>
          <cell r="D1677" t="str">
            <v>7244</v>
          </cell>
          <cell r="E1677" t="str">
            <v>BERELDANGE</v>
          </cell>
          <cell r="F1677" t="str">
            <v>B</v>
          </cell>
        </row>
        <row r="1678">
          <cell r="A1678" t="str">
            <v>TIBOLD Steve</v>
          </cell>
          <cell r="B1678" t="str">
            <v>50,rue de Luxembourg</v>
          </cell>
          <cell r="C1678" t="str">
            <v>L</v>
          </cell>
          <cell r="D1678" t="str">
            <v>8140</v>
          </cell>
          <cell r="E1678" t="str">
            <v>BRIDEL</v>
          </cell>
          <cell r="F1678" t="str">
            <v>B</v>
          </cell>
        </row>
        <row r="1679">
          <cell r="A1679" t="str">
            <v>TIBURZI ANDREE</v>
          </cell>
          <cell r="B1679" t="str">
            <v>57,route de Thionville</v>
          </cell>
          <cell r="C1679" t="str">
            <v>L</v>
          </cell>
          <cell r="D1679" t="str">
            <v>2611</v>
          </cell>
          <cell r="E1679" t="str">
            <v>LUXEMBOURG</v>
          </cell>
          <cell r="F1679" t="str">
            <v>B</v>
          </cell>
        </row>
        <row r="1680">
          <cell r="A1680" t="str">
            <v>TIMME Thomas</v>
          </cell>
          <cell r="B1680" t="str">
            <v>93,rue de Luxembourg</v>
          </cell>
          <cell r="C1680" t="str">
            <v>L</v>
          </cell>
          <cell r="D1680" t="str">
            <v>8140</v>
          </cell>
          <cell r="E1680" t="str">
            <v>BRIDEL</v>
          </cell>
          <cell r="F1680" t="str">
            <v>B</v>
          </cell>
        </row>
        <row r="1681">
          <cell r="A1681" t="str">
            <v>TINELLI Sonia</v>
          </cell>
          <cell r="B1681" t="str">
            <v>93,rue Zenon Bernard</v>
          </cell>
          <cell r="C1681" t="str">
            <v>L</v>
          </cell>
          <cell r="D1681" t="str">
            <v>4031</v>
          </cell>
          <cell r="E1681" t="str">
            <v>ESCH-SUR-ALZETTE</v>
          </cell>
          <cell r="F1681" t="str">
            <v>B</v>
          </cell>
        </row>
        <row r="1682">
          <cell r="A1682" t="str">
            <v>TINSOBIN Florian</v>
          </cell>
          <cell r="B1682" t="str">
            <v>18,Ackenweg</v>
          </cell>
          <cell r="C1682" t="str">
            <v>L</v>
          </cell>
          <cell r="D1682" t="str">
            <v>4813</v>
          </cell>
          <cell r="E1682" t="str">
            <v>ALTM]NSTER</v>
          </cell>
          <cell r="F1682" t="str">
            <v>B</v>
          </cell>
        </row>
        <row r="1683">
          <cell r="A1683" t="str">
            <v>TIRPANDZIAN Laure</v>
          </cell>
          <cell r="B1683" t="str">
            <v>55,rue de la Liberation</v>
          </cell>
          <cell r="C1683" t="str">
            <v>L</v>
          </cell>
          <cell r="D1683" t="str">
            <v>4210</v>
          </cell>
          <cell r="E1683" t="str">
            <v>Esch/Alzette</v>
          </cell>
          <cell r="F1683" t="str">
            <v>B</v>
          </cell>
        </row>
        <row r="1684">
          <cell r="A1684" t="str">
            <v>TOITURES BERTEMES-KAFFMANN S.A</v>
          </cell>
          <cell r="B1684" t="str">
            <v>58,op Fanckenacker</v>
          </cell>
          <cell r="C1684" t="str">
            <v>L</v>
          </cell>
          <cell r="D1684" t="str">
            <v>3265</v>
          </cell>
          <cell r="E1684" t="str">
            <v>BETTEMBOURG</v>
          </cell>
          <cell r="F1684" t="str">
            <v>B</v>
          </cell>
        </row>
        <row r="1685">
          <cell r="A1685" t="str">
            <v>TOME LOPES Luis Filipe</v>
          </cell>
          <cell r="B1685" t="str">
            <v>6,rue du Parc</v>
          </cell>
          <cell r="C1685" t="str">
            <v>L</v>
          </cell>
          <cell r="D1685" t="str">
            <v>8083</v>
          </cell>
          <cell r="E1685" t="str">
            <v>BERTRANGE</v>
          </cell>
          <cell r="F1685" t="str">
            <v>B</v>
          </cell>
        </row>
        <row r="1686">
          <cell r="A1686" t="str">
            <v>TONDT Marco Francois Jean</v>
          </cell>
          <cell r="B1686" t="str">
            <v>33,rue de la foret</v>
          </cell>
          <cell r="C1686" t="str">
            <v>L</v>
          </cell>
          <cell r="D1686" t="str">
            <v>7227</v>
          </cell>
          <cell r="E1686" t="str">
            <v>BERELDANGE</v>
          </cell>
          <cell r="F1686" t="str">
            <v>B</v>
          </cell>
        </row>
        <row r="1687">
          <cell r="A1687" t="str">
            <v>TONEL Katia</v>
          </cell>
          <cell r="B1687" t="str">
            <v>33a,rue Anatole France</v>
          </cell>
          <cell r="C1687" t="str">
            <v>L</v>
          </cell>
          <cell r="D1687" t="str">
            <v>1530</v>
          </cell>
          <cell r="E1687" t="str">
            <v>LUXEMBOURG</v>
          </cell>
          <cell r="F1687" t="str">
            <v>B</v>
          </cell>
        </row>
        <row r="1688">
          <cell r="A1688" t="str">
            <v>TREFFKORN Sandra</v>
          </cell>
          <cell r="B1688" t="str">
            <v>13,rue de Rochefort</v>
          </cell>
          <cell r="C1688" t="str">
            <v>L</v>
          </cell>
          <cell r="D1688" t="str">
            <v>2431</v>
          </cell>
          <cell r="E1688" t="str">
            <v>LUXEMBOURG</v>
          </cell>
          <cell r="F1688" t="str">
            <v>B</v>
          </cell>
        </row>
        <row r="1689">
          <cell r="A1689" t="str">
            <v>TREINEN Charles</v>
          </cell>
          <cell r="B1689" t="str">
            <v>42,rue de Mersch</v>
          </cell>
          <cell r="C1689" t="str">
            <v>L</v>
          </cell>
          <cell r="D1689" t="str">
            <v>7432</v>
          </cell>
          <cell r="E1689" t="str">
            <v>GOSSELDANGE</v>
          </cell>
          <cell r="F1689" t="str">
            <v>B</v>
          </cell>
        </row>
        <row r="1690">
          <cell r="A1690" t="str">
            <v>TREINEN Fred</v>
          </cell>
          <cell r="B1690" t="str">
            <v>51,rte d'Arlon</v>
          </cell>
          <cell r="C1690" t="str">
            <v>L</v>
          </cell>
          <cell r="D1690" t="str">
            <v>8211</v>
          </cell>
          <cell r="E1690" t="str">
            <v>MAMER</v>
          </cell>
          <cell r="F1690" t="str">
            <v>B</v>
          </cell>
        </row>
        <row r="1691">
          <cell r="A1691" t="str">
            <v>TREINEN Olivier</v>
          </cell>
          <cell r="B1691" t="str">
            <v>22,avenue Pasteur</v>
          </cell>
          <cell r="C1691" t="str">
            <v>L</v>
          </cell>
          <cell r="D1691" t="str">
            <v>2310</v>
          </cell>
          <cell r="E1691" t="str">
            <v>LUXEMBOURG</v>
          </cell>
          <cell r="F1691" t="str">
            <v>B</v>
          </cell>
        </row>
        <row r="1692">
          <cell r="A1692" t="str">
            <v>TRESHOLD EAGLE SA.</v>
          </cell>
          <cell r="B1692" t="str">
            <v>59,RUE DE BRIDEL</v>
          </cell>
          <cell r="C1692" t="str">
            <v>L</v>
          </cell>
          <cell r="D1692" t="str">
            <v>7217</v>
          </cell>
          <cell r="E1692" t="str">
            <v>BERELDANGE</v>
          </cell>
          <cell r="F1692" t="str">
            <v>B</v>
          </cell>
        </row>
        <row r="1693">
          <cell r="A1693" t="str">
            <v>TREVISAN Fransesca</v>
          </cell>
          <cell r="B1693" t="str">
            <v>13,rue Jean-Pierre Sauvage</v>
          </cell>
          <cell r="C1693" t="str">
            <v>L</v>
          </cell>
          <cell r="D1693" t="str">
            <v>2514</v>
          </cell>
          <cell r="E1693" t="str">
            <v>LUXEMBOURG</v>
          </cell>
          <cell r="F1693" t="str">
            <v>B</v>
          </cell>
        </row>
        <row r="1694">
          <cell r="A1694" t="str">
            <v>TRIERWEILER Charel</v>
          </cell>
          <cell r="B1694" t="str">
            <v>21,rue Neuve</v>
          </cell>
          <cell r="C1694" t="str">
            <v>L</v>
          </cell>
          <cell r="D1694" t="str">
            <v>6137</v>
          </cell>
          <cell r="E1694" t="str">
            <v>JUNGLINSTER</v>
          </cell>
          <cell r="F1694" t="str">
            <v>B</v>
          </cell>
        </row>
        <row r="1695">
          <cell r="A1695" t="str">
            <v>TRIERWEILER Monique</v>
          </cell>
          <cell r="B1695" t="str">
            <v>35,rue Van der Meulen</v>
          </cell>
          <cell r="C1695" t="str">
            <v>L</v>
          </cell>
          <cell r="D1695" t="str">
            <v>2152</v>
          </cell>
          <cell r="E1695" t="str">
            <v>Luxembourg</v>
          </cell>
          <cell r="F1695" t="str">
            <v>B</v>
          </cell>
        </row>
        <row r="1696">
          <cell r="A1696" t="str">
            <v>TRIERWEILER Patrick</v>
          </cell>
          <cell r="B1696" t="str">
            <v>51,rue Francois Buch</v>
          </cell>
          <cell r="C1696" t="str">
            <v>L</v>
          </cell>
          <cell r="D1696" t="str">
            <v>1244</v>
          </cell>
          <cell r="E1696" t="str">
            <v>ROLLINGERGRUND</v>
          </cell>
          <cell r="F1696" t="str">
            <v>B</v>
          </cell>
        </row>
        <row r="1697">
          <cell r="A1697" t="str">
            <v>TRIUMPH INTERNATIONAL</v>
          </cell>
          <cell r="B1697" t="str">
            <v>75,Rte de Luxembourg</v>
          </cell>
          <cell r="C1697" t="str">
            <v>L</v>
          </cell>
          <cell r="D1697" t="str">
            <v>7330</v>
          </cell>
          <cell r="E1697" t="str">
            <v>HEISDORF</v>
          </cell>
          <cell r="F1697" t="str">
            <v>B</v>
          </cell>
        </row>
        <row r="1698">
          <cell r="A1698" t="str">
            <v>TRONCAO PRAZERES SILVA Paula</v>
          </cell>
          <cell r="B1698" t="str">
            <v>12,rue Charles Rausch</v>
          </cell>
          <cell r="C1698" t="str">
            <v>L</v>
          </cell>
          <cell r="D1698" t="str">
            <v>7247</v>
          </cell>
          <cell r="E1698" t="str">
            <v>HELMSANGE</v>
          </cell>
          <cell r="F1698" t="str">
            <v>B</v>
          </cell>
        </row>
        <row r="1699">
          <cell r="A1699" t="str">
            <v>TROTTO Grazia</v>
          </cell>
          <cell r="B1699" t="str">
            <v>51,rue de Diekirch</v>
          </cell>
          <cell r="C1699" t="str">
            <v>L</v>
          </cell>
          <cell r="D1699" t="str">
            <v>7440</v>
          </cell>
          <cell r="E1699" t="str">
            <v>LINTGEN</v>
          </cell>
          <cell r="F1699" t="str">
            <v>B</v>
          </cell>
        </row>
        <row r="1700">
          <cell r="A1700" t="str">
            <v>TRUB Anne</v>
          </cell>
          <cell r="B1700" t="str">
            <v>4a, rue du Tilleul</v>
          </cell>
          <cell r="C1700" t="str">
            <v>L</v>
          </cell>
          <cell r="D1700" t="str">
            <v>8158</v>
          </cell>
          <cell r="E1700" t="str">
            <v>BRIDEL</v>
          </cell>
          <cell r="F1700" t="str">
            <v>B</v>
          </cell>
        </row>
        <row r="1701">
          <cell r="A1701" t="str">
            <v>TSILISBARIS YANNIS</v>
          </cell>
          <cell r="B1701" t="str">
            <v>77,RUE DE L'EGLISE</v>
          </cell>
          <cell r="C1701" t="str">
            <v>L</v>
          </cell>
          <cell r="D1701" t="str">
            <v>7224</v>
          </cell>
          <cell r="E1701" t="str">
            <v>WALFERDANGE</v>
          </cell>
          <cell r="F1701" t="str">
            <v>B</v>
          </cell>
        </row>
        <row r="1702">
          <cell r="A1702" t="str">
            <v>TURUNEN JOANA</v>
          </cell>
          <cell r="B1702" t="str">
            <v>6,rue Principale</v>
          </cell>
          <cell r="C1702" t="str">
            <v>L</v>
          </cell>
          <cell r="D1702" t="str">
            <v>8365</v>
          </cell>
          <cell r="E1702" t="str">
            <v>HAGEN</v>
          </cell>
          <cell r="F1702" t="str">
            <v>B</v>
          </cell>
        </row>
        <row r="1703">
          <cell r="A1703" t="str">
            <v>UELZECHTDALL ASBL</v>
          </cell>
          <cell r="B1703" t="str">
            <v>154,ROUTE DE LUXEMBOURG</v>
          </cell>
          <cell r="C1703" t="str">
            <v>L</v>
          </cell>
          <cell r="D1703" t="str">
            <v>7374</v>
          </cell>
          <cell r="E1703" t="str">
            <v>BOFFERDANGE</v>
          </cell>
          <cell r="F1703" t="str">
            <v>B</v>
          </cell>
        </row>
        <row r="1704">
          <cell r="A1704" t="str">
            <v>UGEN Christiane</v>
          </cell>
          <cell r="B1704" t="str">
            <v>16,rue des Roses</v>
          </cell>
          <cell r="C1704" t="str">
            <v>L</v>
          </cell>
          <cell r="D1704" t="str">
            <v>7249</v>
          </cell>
          <cell r="E1704" t="str">
            <v>BERELDANGE</v>
          </cell>
          <cell r="F1704" t="str">
            <v>B</v>
          </cell>
        </row>
        <row r="1705">
          <cell r="A1705" t="str">
            <v>ULVELING Paul</v>
          </cell>
          <cell r="B1705" t="str">
            <v>68,rue de Bourgogne</v>
          </cell>
          <cell r="C1705" t="str">
            <v>L</v>
          </cell>
          <cell r="D1705" t="str">
            <v>1272</v>
          </cell>
          <cell r="E1705" t="str">
            <v>LUXEMBOURG</v>
          </cell>
          <cell r="F1705" t="str">
            <v>B</v>
          </cell>
        </row>
        <row r="1706">
          <cell r="A1706" t="str">
            <v>UNGER ERIC</v>
          </cell>
          <cell r="B1706" t="str">
            <v>20,RUE BECHEL</v>
          </cell>
          <cell r="C1706" t="str">
            <v>L</v>
          </cell>
          <cell r="D1706" t="str">
            <v>3611</v>
          </cell>
          <cell r="E1706" t="str">
            <v>KAYL</v>
          </cell>
          <cell r="F1706" t="str">
            <v>B</v>
          </cell>
        </row>
        <row r="1707">
          <cell r="A1707" t="str">
            <v>UNGOLO Therese</v>
          </cell>
          <cell r="B1707" t="str">
            <v>10,rue des Alouettes</v>
          </cell>
          <cell r="C1707" t="str">
            <v>L</v>
          </cell>
          <cell r="D1707" t="str">
            <v>1121</v>
          </cell>
          <cell r="E1707" t="str">
            <v>Luxembourg</v>
          </cell>
          <cell r="F1707" t="str">
            <v>B</v>
          </cell>
        </row>
        <row r="1708">
          <cell r="A1708" t="str">
            <v>URBANO DELGADO Manuel</v>
          </cell>
          <cell r="B1708" t="str">
            <v>49,rue de la foret</v>
          </cell>
          <cell r="C1708" t="str">
            <v>L</v>
          </cell>
          <cell r="D1708" t="str">
            <v>7320</v>
          </cell>
          <cell r="E1708" t="str">
            <v>STEINSEL</v>
          </cell>
          <cell r="F1708" t="str">
            <v>B</v>
          </cell>
        </row>
        <row r="1709">
          <cell r="A1709" t="str">
            <v>URBANY CHRISTIANE</v>
          </cell>
          <cell r="B1709" t="str">
            <v>12,RUE PAUL ELVINGER</v>
          </cell>
          <cell r="C1709" t="str">
            <v>L</v>
          </cell>
          <cell r="D1709" t="str">
            <v>7246</v>
          </cell>
          <cell r="E1709" t="str">
            <v>HELMSANGE</v>
          </cell>
          <cell r="F1709" t="str">
            <v>B</v>
          </cell>
        </row>
        <row r="1710">
          <cell r="A1710" t="str">
            <v>URBANY EUGENE</v>
          </cell>
          <cell r="B1710" t="str">
            <v>32,RTE DE SCHIFFLANGE</v>
          </cell>
          <cell r="C1710" t="str">
            <v>L</v>
          </cell>
          <cell r="D1710" t="str">
            <v>3676</v>
          </cell>
          <cell r="E1710" t="str">
            <v>KAYL</v>
          </cell>
          <cell r="F1710" t="str">
            <v>B</v>
          </cell>
        </row>
        <row r="1711">
          <cell r="A1711" t="str">
            <v>URHAUSEN Sven</v>
          </cell>
          <cell r="B1711" t="str">
            <v>7a,rue de Cimetiere</v>
          </cell>
          <cell r="C1711" t="str">
            <v>L</v>
          </cell>
          <cell r="D1711" t="str">
            <v>9099</v>
          </cell>
          <cell r="E1711" t="str">
            <v>INGELDORF</v>
          </cell>
          <cell r="F1711" t="str">
            <v>B</v>
          </cell>
        </row>
        <row r="1712">
          <cell r="A1712" t="str">
            <v>URWALD Yves</v>
          </cell>
          <cell r="B1712" t="str">
            <v>23,rue Jacques de Devenier</v>
          </cell>
          <cell r="C1712" t="str">
            <v>L</v>
          </cell>
          <cell r="D1712" t="str">
            <v>1416</v>
          </cell>
          <cell r="E1712" t="str">
            <v>LUXEMBOURG</v>
          </cell>
          <cell r="F1712" t="str">
            <v>B</v>
          </cell>
        </row>
        <row r="1713">
          <cell r="A1713" t="str">
            <v>UYTTENHOVE Maxime</v>
          </cell>
          <cell r="B1713" t="str">
            <v>38,rue Ermesinde</v>
          </cell>
          <cell r="C1713" t="str">
            <v>L</v>
          </cell>
          <cell r="D1713" t="str">
            <v>1469</v>
          </cell>
          <cell r="E1713" t="str">
            <v>LUXEMBOURG</v>
          </cell>
          <cell r="F1713" t="str">
            <v>B</v>
          </cell>
        </row>
        <row r="1714">
          <cell r="A1714" t="str">
            <v>VACCALUZO Guiseppe</v>
          </cell>
          <cell r="B1714" t="str">
            <v>13,Riesenhafferwee</v>
          </cell>
          <cell r="C1714" t="str">
            <v>L</v>
          </cell>
          <cell r="D1714">
            <v>8811</v>
          </cell>
          <cell r="E1714" t="str">
            <v>BILSDORF</v>
          </cell>
          <cell r="F1714" t="str">
            <v>B</v>
          </cell>
        </row>
        <row r="1715">
          <cell r="A1715" t="str">
            <v>VALENNE Pierre</v>
          </cell>
          <cell r="B1715" t="str">
            <v>18,rue des Prunelles</v>
          </cell>
          <cell r="C1715" t="str">
            <v>L</v>
          </cell>
          <cell r="D1715" t="str">
            <v>7349</v>
          </cell>
          <cell r="E1715" t="str">
            <v>HEISDORF</v>
          </cell>
          <cell r="F1715" t="str">
            <v>B</v>
          </cell>
        </row>
        <row r="1716">
          <cell r="A1716" t="str">
            <v>VALENTE SIMOES Maria</v>
          </cell>
          <cell r="B1716" t="str">
            <v>2,rue Jean Soupert</v>
          </cell>
          <cell r="C1716" t="str">
            <v>L</v>
          </cell>
          <cell r="D1716" t="str">
            <v>2541</v>
          </cell>
          <cell r="E1716" t="str">
            <v>LUXEMBOURG</v>
          </cell>
          <cell r="F1716" t="str">
            <v>B</v>
          </cell>
        </row>
        <row r="1717">
          <cell r="A1717" t="str">
            <v>VAN BEEK Eric</v>
          </cell>
          <cell r="B1717" t="str">
            <v>155,rue de la Tour Jacob</v>
          </cell>
          <cell r="C1717" t="str">
            <v>L</v>
          </cell>
          <cell r="D1717" t="str">
            <v>1831</v>
          </cell>
          <cell r="E1717" t="str">
            <v>LUXEMBOURG</v>
          </cell>
          <cell r="F1717" t="str">
            <v>B</v>
          </cell>
        </row>
        <row r="1718">
          <cell r="A1718" t="str">
            <v>VAN BENEDEN Emilie Anne</v>
          </cell>
          <cell r="B1718" t="str">
            <v>45,Fond St.Martin</v>
          </cell>
          <cell r="C1718" t="str">
            <v>L</v>
          </cell>
          <cell r="D1718" t="str">
            <v>2135</v>
          </cell>
          <cell r="E1718" t="str">
            <v>LUXEMBOURG</v>
          </cell>
          <cell r="F1718" t="str">
            <v>B</v>
          </cell>
        </row>
        <row r="1719">
          <cell r="A1719" t="str">
            <v>VAN BERGEM Marianne</v>
          </cell>
          <cell r="B1719" t="str">
            <v>13,rue Jean Baptiste Schwartz</v>
          </cell>
          <cell r="C1719" t="str">
            <v>L</v>
          </cell>
          <cell r="D1719" t="str">
            <v>7342</v>
          </cell>
          <cell r="E1719" t="str">
            <v>HEISDORF</v>
          </cell>
          <cell r="F1719" t="str">
            <v>B</v>
          </cell>
        </row>
        <row r="1720">
          <cell r="A1720" t="str">
            <v>VAN BUTSEL Luc</v>
          </cell>
          <cell r="B1720" t="str">
            <v>4,an den Bongerten</v>
          </cell>
          <cell r="C1720" t="str">
            <v>L</v>
          </cell>
          <cell r="D1720" t="str">
            <v>7346</v>
          </cell>
          <cell r="E1720" t="str">
            <v>STEINSEL</v>
          </cell>
          <cell r="F1720" t="str">
            <v>B</v>
          </cell>
        </row>
        <row r="1721">
          <cell r="A1721" t="str">
            <v>VAN DEN BERG Ellen</v>
          </cell>
          <cell r="B1721" t="str">
            <v>70,bvd. Napoleon</v>
          </cell>
          <cell r="C1721" t="str">
            <v>L</v>
          </cell>
          <cell r="D1721" t="str">
            <v>2210</v>
          </cell>
          <cell r="E1721" t="str">
            <v>LUXEMBOURG</v>
          </cell>
          <cell r="F1721" t="str">
            <v>B</v>
          </cell>
        </row>
        <row r="1722">
          <cell r="A1722" t="str">
            <v>VAN DEN BOSCH Petra</v>
          </cell>
          <cell r="B1722" t="str">
            <v>8,rue du Moulin</v>
          </cell>
          <cell r="C1722" t="str">
            <v>L</v>
          </cell>
          <cell r="D1722" t="str">
            <v>5899</v>
          </cell>
          <cell r="E1722" t="str">
            <v>SYREN</v>
          </cell>
          <cell r="F1722" t="str">
            <v>B</v>
          </cell>
        </row>
        <row r="1723">
          <cell r="A1723" t="str">
            <v>VAN DEN KERCHOVE Helene</v>
          </cell>
          <cell r="B1723" t="str">
            <v>170,rue des Sept Arpents</v>
          </cell>
          <cell r="C1723" t="str">
            <v>L</v>
          </cell>
          <cell r="D1723" t="str">
            <v>1149</v>
          </cell>
          <cell r="E1723" t="str">
            <v>LUXEMBOURG</v>
          </cell>
          <cell r="F1723" t="str">
            <v>B</v>
          </cell>
        </row>
        <row r="1724">
          <cell r="A1724" t="str">
            <v>VAN KAUVENBERGH Marie Laure</v>
          </cell>
          <cell r="B1724" t="str">
            <v>2,avenue Joseph Sax</v>
          </cell>
          <cell r="C1724" t="str">
            <v>L</v>
          </cell>
          <cell r="D1724" t="str">
            <v>2515</v>
          </cell>
          <cell r="E1724" t="str">
            <v>Luxembourg</v>
          </cell>
          <cell r="F1724" t="str">
            <v>B</v>
          </cell>
        </row>
        <row r="1725">
          <cell r="A1725" t="str">
            <v>VAN LOO Eric Pierre Christian</v>
          </cell>
          <cell r="B1725" t="str">
            <v>26,rue Dicks</v>
          </cell>
          <cell r="C1725" t="str">
            <v>L</v>
          </cell>
          <cell r="D1725" t="str">
            <v>6944</v>
          </cell>
          <cell r="E1725" t="str">
            <v>NIEDERANVEN</v>
          </cell>
          <cell r="F1725" t="str">
            <v>B</v>
          </cell>
        </row>
        <row r="1726">
          <cell r="A1726" t="str">
            <v>VAN LOO PATRICK</v>
          </cell>
          <cell r="B1726" t="str">
            <v>11,RUE M]NSCHECKER</v>
          </cell>
          <cell r="C1726" t="str">
            <v>L</v>
          </cell>
          <cell r="D1726" t="str">
            <v>6760</v>
          </cell>
          <cell r="E1726" t="str">
            <v>GREVENMACHER</v>
          </cell>
          <cell r="F1726" t="str">
            <v>B</v>
          </cell>
        </row>
        <row r="1727">
          <cell r="A1727" t="str">
            <v>VAN MERM REMCO</v>
          </cell>
          <cell r="B1727" t="str">
            <v>108,rue du Cimetiere</v>
          </cell>
          <cell r="C1727" t="str">
            <v>L</v>
          </cell>
          <cell r="D1727" t="str">
            <v>7313</v>
          </cell>
          <cell r="E1727" t="str">
            <v>HEISDORF</v>
          </cell>
          <cell r="F1727" t="str">
            <v>B</v>
          </cell>
        </row>
        <row r="1728">
          <cell r="A1728" t="str">
            <v>VAN WISSEN TOM</v>
          </cell>
          <cell r="B1728" t="str">
            <v>15,RUE DE DIPPACH</v>
          </cell>
          <cell r="C1728" t="str">
            <v>L</v>
          </cell>
          <cell r="D1728" t="str">
            <v>4975</v>
          </cell>
          <cell r="E1728" t="str">
            <v>BETTANGE-SUR-MESS</v>
          </cell>
          <cell r="F1728" t="str">
            <v>B</v>
          </cell>
        </row>
        <row r="1729">
          <cell r="A1729" t="str">
            <v>VANDERMERGHEL René</v>
          </cell>
          <cell r="B1729" t="str">
            <v>2,rue J.P. Lamboray</v>
          </cell>
          <cell r="C1729" t="str">
            <v>L</v>
          </cell>
          <cell r="D1729" t="str">
            <v>1951</v>
          </cell>
          <cell r="E1729" t="str">
            <v>LUXEMBOURG</v>
          </cell>
          <cell r="F1729" t="str">
            <v>B</v>
          </cell>
        </row>
        <row r="1730">
          <cell r="A1730" t="str">
            <v>VANKEERBERGHEN Didier</v>
          </cell>
          <cell r="B1730" t="str">
            <v>17,rue J.-F. Boch</v>
          </cell>
          <cell r="C1730" t="str">
            <v>L</v>
          </cell>
          <cell r="D1730" t="str">
            <v>1244</v>
          </cell>
          <cell r="E1730" t="str">
            <v>Luxembourg</v>
          </cell>
          <cell r="F1730" t="str">
            <v>B</v>
          </cell>
        </row>
        <row r="1731">
          <cell r="A1731" t="str">
            <v>VANTRIN Laurence</v>
          </cell>
          <cell r="B1731" t="str">
            <v>324,rue de Neudorf</v>
          </cell>
          <cell r="C1731" t="str">
            <v>L</v>
          </cell>
          <cell r="D1731" t="str">
            <v>2222</v>
          </cell>
          <cell r="E1731" t="str">
            <v>LUXEMBOURG</v>
          </cell>
          <cell r="F1731" t="str">
            <v>B</v>
          </cell>
        </row>
        <row r="1732">
          <cell r="A1732" t="str">
            <v>VELLOZA CORDEIRO</v>
          </cell>
          <cell r="B1732" t="str">
            <v>1,RUE JOSEPH DE FERRARIS</v>
          </cell>
          <cell r="C1732" t="str">
            <v>L</v>
          </cell>
          <cell r="D1732" t="str">
            <v>1518</v>
          </cell>
          <cell r="E1732" t="str">
            <v>LUXEMBOURG</v>
          </cell>
          <cell r="F1732" t="str">
            <v>B</v>
          </cell>
        </row>
        <row r="1733">
          <cell r="A1733" t="str">
            <v>VENDOR S.A.</v>
          </cell>
          <cell r="B1733" t="str">
            <v>12,Millewee</v>
          </cell>
          <cell r="C1733" t="str">
            <v>L</v>
          </cell>
          <cell r="D1733" t="str">
            <v>7257</v>
          </cell>
          <cell r="E1733" t="str">
            <v>WALFERDANGE</v>
          </cell>
          <cell r="F1733" t="str">
            <v>B</v>
          </cell>
        </row>
        <row r="1734">
          <cell r="A1734" t="str">
            <v>VERBILT CATHERINE</v>
          </cell>
          <cell r="B1734" t="str">
            <v>84,RUE PRINCE HENRI</v>
          </cell>
          <cell r="C1734" t="str">
            <v>L</v>
          </cell>
          <cell r="D1734" t="str">
            <v>7230</v>
          </cell>
          <cell r="E1734" t="str">
            <v>HELMSANGE</v>
          </cell>
          <cell r="F1734" t="str">
            <v>B</v>
          </cell>
        </row>
        <row r="1735">
          <cell r="A1735" t="str">
            <v>VESELCIC Jozo</v>
          </cell>
          <cell r="B1735" t="str">
            <v>6,rue Henri Lamormesnil</v>
          </cell>
          <cell r="C1735" t="str">
            <v>L</v>
          </cell>
          <cell r="D1735" t="str">
            <v>1915</v>
          </cell>
          <cell r="E1735" t="str">
            <v>Luxembourg</v>
          </cell>
          <cell r="F1735" t="str">
            <v>B</v>
          </cell>
        </row>
        <row r="1736">
          <cell r="A1736" t="str">
            <v>VIAL Jocelyne Florence</v>
          </cell>
          <cell r="B1736" t="str">
            <v>37,rue du Kiem</v>
          </cell>
          <cell r="C1736" t="str">
            <v>L</v>
          </cell>
          <cell r="D1736" t="str">
            <v>8030</v>
          </cell>
          <cell r="E1736" t="str">
            <v>STRASSEN</v>
          </cell>
          <cell r="F1736" t="str">
            <v>B</v>
          </cell>
        </row>
        <row r="1737">
          <cell r="A1737" t="str">
            <v>VICENTE Gabriel</v>
          </cell>
          <cell r="B1737" t="str">
            <v>14,rue d'Anvers</v>
          </cell>
          <cell r="C1737" t="str">
            <v>L</v>
          </cell>
          <cell r="D1737" t="str">
            <v>1130</v>
          </cell>
          <cell r="E1737" t="str">
            <v>LUXEMBOURG</v>
          </cell>
          <cell r="F1737" t="str">
            <v>B</v>
          </cell>
        </row>
        <row r="1738">
          <cell r="A1738" t="str">
            <v>VIEIRA CARVALHEIRO Nelson</v>
          </cell>
          <cell r="B1738" t="str">
            <v>98,rue de Beggen</v>
          </cell>
          <cell r="C1738" t="str">
            <v>L</v>
          </cell>
          <cell r="D1738" t="str">
            <v>1220</v>
          </cell>
          <cell r="E1738" t="str">
            <v>Beggen</v>
          </cell>
          <cell r="F1738" t="str">
            <v>B</v>
          </cell>
        </row>
        <row r="1739">
          <cell r="A1739" t="str">
            <v>VIEIRA Fernando</v>
          </cell>
          <cell r="B1739" t="str">
            <v>12,rue des Forains</v>
          </cell>
          <cell r="C1739" t="str">
            <v>L</v>
          </cell>
          <cell r="D1739" t="str">
            <v>1533</v>
          </cell>
          <cell r="E1739" t="str">
            <v>LUXEMBOURG</v>
          </cell>
          <cell r="F1739" t="str">
            <v>B</v>
          </cell>
        </row>
        <row r="1740">
          <cell r="A1740" t="str">
            <v>VIEIRA MONTEIRO Antonio</v>
          </cell>
          <cell r="B1740" t="str">
            <v>53,rue de la Lavande</v>
          </cell>
          <cell r="C1740" t="str">
            <v>L</v>
          </cell>
          <cell r="D1740" t="str">
            <v>1923</v>
          </cell>
          <cell r="E1740" t="str">
            <v>LUXEMBOURG</v>
          </cell>
          <cell r="F1740" t="str">
            <v>B</v>
          </cell>
        </row>
        <row r="1741">
          <cell r="A1741" t="str">
            <v>VILELA ESTEVES</v>
          </cell>
          <cell r="B1741" t="str">
            <v>2,rue Emile Mousel</v>
          </cell>
          <cell r="C1741" t="str">
            <v>L</v>
          </cell>
          <cell r="D1741" t="str">
            <v>2165</v>
          </cell>
          <cell r="E1741" t="str">
            <v>LUXEMBOURG</v>
          </cell>
          <cell r="F1741" t="str">
            <v>B</v>
          </cell>
        </row>
        <row r="1742">
          <cell r="A1742" t="str">
            <v>VILRET Karine Marie-Agnes</v>
          </cell>
          <cell r="B1742" t="str">
            <v>10,rue de Nassau</v>
          </cell>
          <cell r="C1742" t="str">
            <v>L</v>
          </cell>
          <cell r="D1742" t="str">
            <v>2213</v>
          </cell>
          <cell r="E1742" t="str">
            <v>LUXEMBOURG</v>
          </cell>
          <cell r="F1742" t="str">
            <v>B</v>
          </cell>
        </row>
        <row r="1743">
          <cell r="A1743" t="str">
            <v>VIRGATA Tony</v>
          </cell>
          <cell r="B1743" t="str">
            <v>15,rue de Bridel</v>
          </cell>
          <cell r="C1743" t="str">
            <v>L</v>
          </cell>
          <cell r="D1743" t="str">
            <v>7344</v>
          </cell>
          <cell r="E1743" t="str">
            <v>Steinsel</v>
          </cell>
          <cell r="F1743" t="str">
            <v>B</v>
          </cell>
        </row>
        <row r="1744">
          <cell r="A1744" t="str">
            <v>VISRAM-LUDWIG Jeanne</v>
          </cell>
          <cell r="B1744" t="str">
            <v>83,rue des Sept Arpents</v>
          </cell>
          <cell r="C1744" t="str">
            <v>L</v>
          </cell>
          <cell r="D1744" t="str">
            <v>1139</v>
          </cell>
          <cell r="E1744" t="str">
            <v>M}hlenbach</v>
          </cell>
          <cell r="F1744" t="str">
            <v>B</v>
          </cell>
        </row>
        <row r="1745">
          <cell r="A1745" t="str">
            <v>VISUALS SARL</v>
          </cell>
          <cell r="B1745" t="str">
            <v>23,rue Alfred de Musset</v>
          </cell>
          <cell r="C1745" t="str">
            <v>L</v>
          </cell>
          <cell r="D1745" t="str">
            <v>2175</v>
          </cell>
          <cell r="E1745" t="str">
            <v>LUXEMBOURG</v>
          </cell>
          <cell r="F1745" t="str">
            <v>B</v>
          </cell>
        </row>
        <row r="1746">
          <cell r="A1746" t="str">
            <v>VITRERIE STEMPER SA</v>
          </cell>
          <cell r="B1746" t="str">
            <v>34,rue de Sanem</v>
          </cell>
          <cell r="C1746" t="str">
            <v>L</v>
          </cell>
          <cell r="D1746" t="str">
            <v>4485</v>
          </cell>
          <cell r="E1746" t="str">
            <v>SOLEUVRE</v>
          </cell>
          <cell r="F1746" t="str">
            <v>B</v>
          </cell>
        </row>
        <row r="1747">
          <cell r="A1747" t="str">
            <v>VLACHOU Evangelia</v>
          </cell>
          <cell r="B1747" t="str">
            <v>5,rue Routstrach</v>
          </cell>
          <cell r="C1747" t="str">
            <v>L</v>
          </cell>
          <cell r="D1747" t="str">
            <v>6992</v>
          </cell>
          <cell r="E1747" t="str">
            <v>OBERANVEN</v>
          </cell>
          <cell r="F1747" t="str">
            <v>B</v>
          </cell>
        </row>
        <row r="1748">
          <cell r="A1748" t="str">
            <v>VOET Emmanuel Georges Alois</v>
          </cell>
          <cell r="B1748" t="str">
            <v>326,rue Van der Meulen</v>
          </cell>
          <cell r="C1748" t="str">
            <v>L</v>
          </cell>
          <cell r="D1748" t="str">
            <v>2152</v>
          </cell>
          <cell r="E1748" t="str">
            <v>LUXEMBOURG</v>
          </cell>
          <cell r="F1748" t="str">
            <v>B</v>
          </cell>
        </row>
        <row r="1749">
          <cell r="A1749" t="str">
            <v>VON BORRIES Ulrike</v>
          </cell>
          <cell r="B1749" t="str">
            <v>1,rue J.F. Kennedy</v>
          </cell>
          <cell r="C1749" t="str">
            <v>L</v>
          </cell>
          <cell r="D1749" t="str">
            <v>8141</v>
          </cell>
          <cell r="E1749" t="str">
            <v>Bridel</v>
          </cell>
          <cell r="F1749" t="str">
            <v>B</v>
          </cell>
        </row>
        <row r="1750">
          <cell r="A1750" t="str">
            <v>VON HARDENBERG GRAF</v>
          </cell>
          <cell r="B1750" t="str">
            <v>305,RUE DES 7 ARPENTS</v>
          </cell>
          <cell r="C1750" t="str">
            <v>L</v>
          </cell>
          <cell r="D1750" t="str">
            <v>1149</v>
          </cell>
          <cell r="E1750" t="str">
            <v>LUXEMBOURG</v>
          </cell>
          <cell r="F1750" t="str">
            <v>B</v>
          </cell>
        </row>
        <row r="1751">
          <cell r="A1751" t="str">
            <v>VON TROTHA Wolf</v>
          </cell>
          <cell r="B1751" t="str">
            <v>16,rue Kosselt</v>
          </cell>
          <cell r="C1751" t="str">
            <v>L</v>
          </cell>
          <cell r="D1751" t="str">
            <v>8292</v>
          </cell>
          <cell r="E1751" t="str">
            <v>MEISPELT</v>
          </cell>
          <cell r="F1751" t="str">
            <v>B</v>
          </cell>
        </row>
        <row r="1752">
          <cell r="A1752" t="str">
            <v>VOYAGES ECKER S.A.R.L.</v>
          </cell>
          <cell r="B1752" t="str">
            <v>1,rue Paul Eyschen</v>
          </cell>
          <cell r="C1752" t="str">
            <v>L</v>
          </cell>
          <cell r="D1752" t="str">
            <v>7317</v>
          </cell>
          <cell r="E1752" t="str">
            <v>STEINSEL</v>
          </cell>
          <cell r="F1752" t="str">
            <v>B</v>
          </cell>
        </row>
        <row r="1753">
          <cell r="A1753" t="str">
            <v>VUCKOVIC Milorad</v>
          </cell>
          <cell r="B1753" t="str">
            <v>64,rue de la Deportation</v>
          </cell>
          <cell r="C1753" t="str">
            <v>L</v>
          </cell>
          <cell r="D1753" t="str">
            <v>1415</v>
          </cell>
          <cell r="E1753" t="str">
            <v>LUXEMBOURG</v>
          </cell>
          <cell r="F1753" t="str">
            <v>B</v>
          </cell>
        </row>
        <row r="1754">
          <cell r="A1754" t="str">
            <v>WAGENER Jacqueline</v>
          </cell>
          <cell r="B1754" t="str">
            <v>73,rue de l'eglise</v>
          </cell>
          <cell r="C1754" t="str">
            <v>L</v>
          </cell>
          <cell r="D1754" t="str">
            <v>7224</v>
          </cell>
          <cell r="E1754" t="str">
            <v>WALFERDANGE</v>
          </cell>
          <cell r="F1754" t="str">
            <v>B</v>
          </cell>
        </row>
        <row r="1755">
          <cell r="A1755" t="str">
            <v>WAGENER Paul</v>
          </cell>
          <cell r="B1755" t="str">
            <v>3c,rue de Wormeldange</v>
          </cell>
          <cell r="C1755" t="str">
            <v>L</v>
          </cell>
          <cell r="D1755" t="str">
            <v>7390</v>
          </cell>
          <cell r="E1755" t="str">
            <v>BLASCHETTE</v>
          </cell>
          <cell r="F1755" t="str">
            <v>B</v>
          </cell>
        </row>
        <row r="1756">
          <cell r="A1756" t="str">
            <v>WAGENER Serge Patrick</v>
          </cell>
          <cell r="B1756" t="str">
            <v>13,rue des Près</v>
          </cell>
          <cell r="C1756" t="str">
            <v>L</v>
          </cell>
          <cell r="D1756" t="str">
            <v>5692</v>
          </cell>
          <cell r="E1756" t="str">
            <v>ELVANGE</v>
          </cell>
          <cell r="F1756" t="str">
            <v>B</v>
          </cell>
        </row>
        <row r="1757">
          <cell r="A1757" t="str">
            <v>WAGENER Veronique</v>
          </cell>
          <cell r="B1757" t="str">
            <v>6,Elterstrachen</v>
          </cell>
          <cell r="C1757" t="str">
            <v>L</v>
          </cell>
          <cell r="D1757" t="str">
            <v>7260</v>
          </cell>
          <cell r="E1757" t="str">
            <v>BERELDANGE</v>
          </cell>
          <cell r="F1757" t="str">
            <v>B</v>
          </cell>
        </row>
        <row r="1758">
          <cell r="A1758" t="str">
            <v>WAGENFELDT Uwe Ernst</v>
          </cell>
          <cell r="B1758" t="str">
            <v>55,rue de Beggen</v>
          </cell>
          <cell r="C1758" t="str">
            <v>L</v>
          </cell>
          <cell r="D1758" t="str">
            <v>1221</v>
          </cell>
          <cell r="E1758" t="str">
            <v>LUXEMBOURG</v>
          </cell>
          <cell r="F1758" t="str">
            <v>B</v>
          </cell>
        </row>
        <row r="1759">
          <cell r="A1759" t="str">
            <v>WAGNER Alix</v>
          </cell>
          <cell r="B1759" t="str">
            <v>29,rue de la Paix</v>
          </cell>
          <cell r="C1759" t="str">
            <v>L</v>
          </cell>
          <cell r="D1759" t="str">
            <v>7244</v>
          </cell>
          <cell r="E1759" t="str">
            <v>BERELDANGE</v>
          </cell>
          <cell r="F1759" t="str">
            <v>B</v>
          </cell>
        </row>
        <row r="1760">
          <cell r="A1760" t="str">
            <v>WAGNER Astrid</v>
          </cell>
          <cell r="B1760" t="str">
            <v>93,route d'Arlon</v>
          </cell>
          <cell r="C1760" t="str">
            <v>L</v>
          </cell>
          <cell r="D1760" t="str">
            <v>1140</v>
          </cell>
          <cell r="E1760" t="str">
            <v>LUXEMBOURG</v>
          </cell>
          <cell r="F1760" t="str">
            <v>B</v>
          </cell>
        </row>
        <row r="1761">
          <cell r="A1761" t="str">
            <v>WAGNER Carine</v>
          </cell>
          <cell r="B1761" t="str">
            <v>8,rue des Jardins</v>
          </cell>
          <cell r="C1761" t="str">
            <v>L</v>
          </cell>
          <cell r="D1761" t="str">
            <v>8139</v>
          </cell>
          <cell r="E1761" t="str">
            <v>Bridel</v>
          </cell>
          <cell r="F1761" t="str">
            <v>B</v>
          </cell>
        </row>
        <row r="1762">
          <cell r="A1762" t="str">
            <v>WAGNER Christian</v>
          </cell>
          <cell r="B1762" t="str">
            <v>3,Neigaass</v>
          </cell>
          <cell r="C1762" t="str">
            <v>L</v>
          </cell>
          <cell r="D1762" t="str">
            <v>6970</v>
          </cell>
          <cell r="E1762" t="str">
            <v>OBERANVEN</v>
          </cell>
          <cell r="F1762" t="str">
            <v>B</v>
          </cell>
        </row>
        <row r="1763">
          <cell r="A1763" t="str">
            <v>WAGNER Claude</v>
          </cell>
          <cell r="B1763" t="str">
            <v>2,Centier de la scierie</v>
          </cell>
          <cell r="C1763" t="str">
            <v>L</v>
          </cell>
          <cell r="D1763" t="str">
            <v>2528</v>
          </cell>
          <cell r="E1763" t="str">
            <v>LUXEMBOURG</v>
          </cell>
          <cell r="F1763" t="str">
            <v>B</v>
          </cell>
        </row>
        <row r="1764">
          <cell r="A1764" t="str">
            <v>WAGNER EMILE</v>
          </cell>
          <cell r="B1764" t="str">
            <v>6,CITE ROGER SCHMITZ</v>
          </cell>
          <cell r="C1764" t="str">
            <v>L</v>
          </cell>
          <cell r="D1764" t="str">
            <v>7381</v>
          </cell>
          <cell r="E1764" t="str">
            <v>BOFFERDANGE</v>
          </cell>
          <cell r="F1764" t="str">
            <v>B</v>
          </cell>
        </row>
        <row r="1765">
          <cell r="A1765" t="str">
            <v>WAGNER Frank</v>
          </cell>
          <cell r="B1765" t="str">
            <v>69,rue de Kehlen</v>
          </cell>
          <cell r="C1765" t="str">
            <v>L</v>
          </cell>
          <cell r="D1765" t="str">
            <v>8295</v>
          </cell>
          <cell r="E1765" t="str">
            <v>KEISPELT</v>
          </cell>
          <cell r="F1765" t="str">
            <v>B</v>
          </cell>
        </row>
        <row r="1766">
          <cell r="A1766" t="str">
            <v>WAGNER KARIN</v>
          </cell>
          <cell r="B1766" t="str">
            <v>83,RUE DE DOMMELDANGE</v>
          </cell>
          <cell r="C1766" t="str">
            <v>L</v>
          </cell>
          <cell r="D1766" t="str">
            <v>7222</v>
          </cell>
          <cell r="E1766" t="str">
            <v>WALFERDANGE</v>
          </cell>
          <cell r="F1766" t="str">
            <v>B</v>
          </cell>
        </row>
        <row r="1767">
          <cell r="A1767" t="str">
            <v>WAGNER KATIA</v>
          </cell>
          <cell r="B1767" t="str">
            <v>11,MATHIAS HERTERT</v>
          </cell>
          <cell r="C1767" t="str">
            <v>L</v>
          </cell>
          <cell r="D1767" t="str">
            <v>1721</v>
          </cell>
          <cell r="E1767" t="str">
            <v>LUXEMBOURG</v>
          </cell>
          <cell r="F1767" t="str">
            <v>B</v>
          </cell>
        </row>
        <row r="1768">
          <cell r="A1768" t="str">
            <v>WAGNER LUC</v>
          </cell>
          <cell r="B1768" t="str">
            <v>50,RUE DE LA FORÊT</v>
          </cell>
          <cell r="C1768" t="str">
            <v>L</v>
          </cell>
          <cell r="D1768" t="str">
            <v>7320</v>
          </cell>
          <cell r="E1768" t="str">
            <v>STEINSEL</v>
          </cell>
          <cell r="F1768" t="str">
            <v>B</v>
          </cell>
        </row>
        <row r="1769">
          <cell r="A1769" t="str">
            <v>WAGNER Maryse</v>
          </cell>
          <cell r="B1769" t="str">
            <v>98,rue Prince Henri</v>
          </cell>
          <cell r="C1769" t="str">
            <v>L</v>
          </cell>
          <cell r="D1769" t="str">
            <v>7230</v>
          </cell>
          <cell r="E1769" t="str">
            <v>Helmsange</v>
          </cell>
          <cell r="F1769" t="str">
            <v>B</v>
          </cell>
        </row>
        <row r="1770">
          <cell r="A1770" t="str">
            <v>WAGNER Nadine</v>
          </cell>
          <cell r="B1770" t="str">
            <v>13,rue Wangert</v>
          </cell>
          <cell r="C1770" t="str">
            <v>L</v>
          </cell>
          <cell r="D1770" t="str">
            <v>6235</v>
          </cell>
          <cell r="E1770" t="str">
            <v>BEIDWEILER</v>
          </cell>
          <cell r="F1770" t="str">
            <v>B</v>
          </cell>
        </row>
        <row r="1771">
          <cell r="A1771" t="str">
            <v>WAGNER Sophie Emilie</v>
          </cell>
          <cell r="B1771" t="str">
            <v>26,rue de Strasbourg</v>
          </cell>
          <cell r="C1771" t="str">
            <v>L</v>
          </cell>
          <cell r="D1771" t="str">
            <v>2560</v>
          </cell>
          <cell r="E1771" t="str">
            <v>Luxembourg</v>
          </cell>
          <cell r="F1771" t="str">
            <v>B</v>
          </cell>
        </row>
        <row r="1772">
          <cell r="A1772" t="str">
            <v>WALENTINY-MERGEN Jean</v>
          </cell>
          <cell r="B1772" t="str">
            <v>1,rue de la Grotte</v>
          </cell>
          <cell r="C1772" t="str">
            <v>L</v>
          </cell>
          <cell r="D1772" t="str">
            <v>6934</v>
          </cell>
          <cell r="E1772" t="str">
            <v>MENSDORF</v>
          </cell>
          <cell r="F1772" t="str">
            <v>B</v>
          </cell>
        </row>
        <row r="1773">
          <cell r="A1773" t="str">
            <v>WALLENDORF ERNEST</v>
          </cell>
          <cell r="B1773" t="str">
            <v>80A,RUE EMILE METZ</v>
          </cell>
          <cell r="C1773" t="str">
            <v>L</v>
          </cell>
          <cell r="D1773" t="str">
            <v>2149</v>
          </cell>
          <cell r="E1773" t="str">
            <v>LUXEMBOURG</v>
          </cell>
          <cell r="F1773" t="str">
            <v>B</v>
          </cell>
        </row>
        <row r="1774">
          <cell r="A1774" t="str">
            <v>WALTER Maxime</v>
          </cell>
          <cell r="B1774" t="str">
            <v>6,Dom. Brameschhof</v>
          </cell>
          <cell r="C1774" t="str">
            <v>L</v>
          </cell>
          <cell r="D1774" t="str">
            <v>8290</v>
          </cell>
          <cell r="E1774" t="str">
            <v>KEHLEN</v>
          </cell>
          <cell r="F1774" t="str">
            <v>B</v>
          </cell>
        </row>
        <row r="1775">
          <cell r="A1775" t="str">
            <v>WAMPACH BETTY</v>
          </cell>
          <cell r="B1775" t="str">
            <v>49,RUE DE 7 FONTAINES</v>
          </cell>
          <cell r="C1775" t="str">
            <v>L</v>
          </cell>
          <cell r="D1775" t="str">
            <v>7595</v>
          </cell>
          <cell r="E1775" t="str">
            <v>RECKANGE/MERSCH</v>
          </cell>
          <cell r="F1775" t="str">
            <v>B</v>
          </cell>
        </row>
        <row r="1776">
          <cell r="A1776" t="str">
            <v>WANG Manon</v>
          </cell>
          <cell r="B1776" t="str">
            <v>24,Domaine op Hals</v>
          </cell>
          <cell r="C1776" t="str">
            <v>L</v>
          </cell>
          <cell r="D1776" t="str">
            <v>3376</v>
          </cell>
          <cell r="E1776" t="str">
            <v>Leudelange</v>
          </cell>
          <cell r="F1776" t="str">
            <v>B</v>
          </cell>
        </row>
        <row r="1777">
          <cell r="A1777" t="str">
            <v>WANTZ CHRISTIANE</v>
          </cell>
          <cell r="B1777" t="str">
            <v>3,RUE GENERAL PATTON</v>
          </cell>
          <cell r="C1777" t="str">
            <v>L</v>
          </cell>
          <cell r="D1777" t="str">
            <v>7270</v>
          </cell>
          <cell r="E1777" t="str">
            <v>HELMSANGE</v>
          </cell>
          <cell r="F1777" t="str">
            <v>B</v>
          </cell>
        </row>
        <row r="1778">
          <cell r="A1778" t="str">
            <v>WANTZ Irène</v>
          </cell>
          <cell r="B1778" t="str">
            <v>81,rue Jean Mercatoris</v>
          </cell>
          <cell r="C1778" t="str">
            <v>L</v>
          </cell>
          <cell r="D1778" t="str">
            <v>7237</v>
          </cell>
          <cell r="E1778" t="str">
            <v>HELMSANGE</v>
          </cell>
          <cell r="F1778" t="str">
            <v>B</v>
          </cell>
        </row>
        <row r="1779">
          <cell r="A1779" t="str">
            <v>WARCKEN Laurent</v>
          </cell>
          <cell r="B1779" t="str">
            <v>38,rue Leck</v>
          </cell>
          <cell r="C1779" t="str">
            <v>L</v>
          </cell>
          <cell r="D1779" t="str">
            <v>8390</v>
          </cell>
          <cell r="E1779" t="str">
            <v>Nospelt</v>
          </cell>
          <cell r="F1779" t="str">
            <v>B</v>
          </cell>
        </row>
        <row r="1780">
          <cell r="A1780" t="str">
            <v>WARINGO Danielle</v>
          </cell>
          <cell r="B1780" t="str">
            <v>28,rue de la Montagne</v>
          </cell>
          <cell r="C1780" t="str">
            <v>L</v>
          </cell>
          <cell r="D1780" t="str">
            <v>7238</v>
          </cell>
          <cell r="E1780" t="str">
            <v>Walferdange</v>
          </cell>
          <cell r="F1780" t="str">
            <v>B</v>
          </cell>
        </row>
        <row r="1781">
          <cell r="A1781" t="str">
            <v>WARKEN MARGOT</v>
          </cell>
          <cell r="B1781" t="str">
            <v>21,RUE PIERRE KRIER</v>
          </cell>
          <cell r="C1781" t="str">
            <v>L</v>
          </cell>
          <cell r="D1781" t="str">
            <v>7260</v>
          </cell>
          <cell r="E1781" t="str">
            <v>BERELDANGE</v>
          </cell>
          <cell r="F1781" t="str">
            <v>B</v>
          </cell>
        </row>
        <row r="1782">
          <cell r="A1782" t="str">
            <v>WARNIER Patrick</v>
          </cell>
          <cell r="B1782" t="str">
            <v>25,rue de Dondelange</v>
          </cell>
          <cell r="C1782" t="str">
            <v>L</v>
          </cell>
          <cell r="D1782" t="str">
            <v>8391</v>
          </cell>
          <cell r="E1782" t="str">
            <v>Nospelt</v>
          </cell>
          <cell r="F1782" t="str">
            <v>B</v>
          </cell>
        </row>
        <row r="1783">
          <cell r="A1783" t="str">
            <v>WARSZTA FRANCOIS</v>
          </cell>
          <cell r="B1783" t="str">
            <v>3,RUE DU BOIS</v>
          </cell>
          <cell r="C1783" t="str">
            <v>L</v>
          </cell>
          <cell r="D1783" t="str">
            <v>7354</v>
          </cell>
          <cell r="E1783" t="str">
            <v>HELMDANGE</v>
          </cell>
          <cell r="F1783" t="str">
            <v>B</v>
          </cell>
        </row>
        <row r="1784">
          <cell r="A1784" t="str">
            <v>WATGEN ARMAND</v>
          </cell>
          <cell r="B1784" t="str">
            <v>17,RUE JF KENNEDY</v>
          </cell>
          <cell r="C1784" t="str">
            <v>L</v>
          </cell>
          <cell r="D1784" t="str">
            <v>7327</v>
          </cell>
          <cell r="E1784" t="str">
            <v>STEINSEL</v>
          </cell>
          <cell r="F1784" t="str">
            <v>B</v>
          </cell>
        </row>
        <row r="1785">
          <cell r="A1785" t="str">
            <v>WEBER Carole</v>
          </cell>
          <cell r="B1785" t="str">
            <v>44,rue Scheuerberg</v>
          </cell>
          <cell r="C1785" t="str">
            <v>L</v>
          </cell>
          <cell r="D1785" t="str">
            <v>5422</v>
          </cell>
          <cell r="E1785" t="str">
            <v>ERPELDANGE</v>
          </cell>
          <cell r="F1785" t="str">
            <v>B</v>
          </cell>
        </row>
        <row r="1786">
          <cell r="A1786" t="str">
            <v>WEBER Josiane</v>
          </cell>
          <cell r="B1786" t="str">
            <v>131,rue de Hamm</v>
          </cell>
          <cell r="C1786" t="str">
            <v>L</v>
          </cell>
          <cell r="D1786" t="str">
            <v>1713</v>
          </cell>
          <cell r="E1786" t="str">
            <v>LUXEMBOURG</v>
          </cell>
          <cell r="F1786" t="str">
            <v>B</v>
          </cell>
        </row>
        <row r="1787">
          <cell r="A1787" t="str">
            <v>WEBER PATRICK</v>
          </cell>
          <cell r="B1787" t="str">
            <v>45,RUE DE HELMDANGE</v>
          </cell>
          <cell r="C1787" t="str">
            <v>L</v>
          </cell>
          <cell r="D1787" t="str">
            <v>7360</v>
          </cell>
          <cell r="E1787" t="str">
            <v>HELMDANGE</v>
          </cell>
          <cell r="F1787" t="str">
            <v>B</v>
          </cell>
        </row>
        <row r="1788">
          <cell r="A1788" t="str">
            <v>WEBER Robert</v>
          </cell>
          <cell r="B1788" t="str">
            <v>11,rue de la Piscine</v>
          </cell>
          <cell r="C1788" t="str">
            <v>L</v>
          </cell>
          <cell r="D1788" t="str">
            <v>4846</v>
          </cell>
          <cell r="E1788" t="str">
            <v>RODANGE</v>
          </cell>
          <cell r="F1788" t="str">
            <v>B</v>
          </cell>
        </row>
        <row r="1789">
          <cell r="A1789" t="str">
            <v>WEBER Victor</v>
          </cell>
          <cell r="B1789" t="str">
            <v>49,rue basse</v>
          </cell>
          <cell r="C1789" t="str">
            <v>L</v>
          </cell>
          <cell r="D1789" t="str">
            <v>3813</v>
          </cell>
          <cell r="E1789" t="str">
            <v>SCHIFFLANGE</v>
          </cell>
          <cell r="F1789" t="str">
            <v>B</v>
          </cell>
        </row>
        <row r="1790">
          <cell r="A1790" t="str">
            <v>WEI ZHENDE</v>
          </cell>
          <cell r="B1790" t="str">
            <v>18,RTE D'ECHTERNACH</v>
          </cell>
          <cell r="C1790" t="str">
            <v>L</v>
          </cell>
          <cell r="D1790" t="str">
            <v>1453</v>
          </cell>
          <cell r="E1790" t="str">
            <v>LUXEMBOURG</v>
          </cell>
          <cell r="F1790" t="str">
            <v>B</v>
          </cell>
        </row>
        <row r="1791">
          <cell r="A1791" t="str">
            <v>WEICHERDING JOSEE</v>
          </cell>
          <cell r="B1791" t="str">
            <v>54,RUE DE SCHOENFELS</v>
          </cell>
          <cell r="C1791" t="str">
            <v>L</v>
          </cell>
          <cell r="D1791" t="str">
            <v>8151</v>
          </cell>
          <cell r="E1791" t="str">
            <v>BRIDEL</v>
          </cell>
          <cell r="F1791" t="str">
            <v>B</v>
          </cell>
        </row>
        <row r="1792">
          <cell r="A1792" t="str">
            <v>WEILAND Claude</v>
          </cell>
          <cell r="B1792" t="str">
            <v>17,rue Henri VII</v>
          </cell>
          <cell r="C1792" t="str">
            <v>L</v>
          </cell>
          <cell r="D1792" t="str">
            <v>1725</v>
          </cell>
          <cell r="E1792" t="str">
            <v>LUXEMBOURG</v>
          </cell>
          <cell r="F1792" t="str">
            <v>B</v>
          </cell>
        </row>
        <row r="1793">
          <cell r="A1793" t="str">
            <v>WEILER ANNE</v>
          </cell>
          <cell r="B1793" t="str">
            <v>25,RUE DES VERGERS</v>
          </cell>
          <cell r="C1793" t="str">
            <v>L</v>
          </cell>
          <cell r="D1793" t="str">
            <v>7339</v>
          </cell>
          <cell r="E1793" t="str">
            <v>STEINSEL</v>
          </cell>
          <cell r="F1793" t="str">
            <v>B</v>
          </cell>
        </row>
        <row r="1794">
          <cell r="A1794" t="str">
            <v>WEILER MARC DESIGN</v>
          </cell>
          <cell r="B1794" t="str">
            <v>4,RUE SCHROBILGEN</v>
          </cell>
          <cell r="C1794" t="str">
            <v>L</v>
          </cell>
          <cell r="D1794" t="str">
            <v>2526</v>
          </cell>
          <cell r="E1794" t="str">
            <v>LUXEMBOURG</v>
          </cell>
          <cell r="F1794" t="str">
            <v>B</v>
          </cell>
        </row>
        <row r="1795">
          <cell r="A1795" t="str">
            <v>WEIRIG Sandra</v>
          </cell>
          <cell r="B1795" t="str">
            <v>5,rue Principale</v>
          </cell>
          <cell r="C1795" t="str">
            <v>L</v>
          </cell>
          <cell r="D1795" t="str">
            <v>8818</v>
          </cell>
          <cell r="E1795" t="str">
            <v>GREVELS</v>
          </cell>
          <cell r="F1795" t="str">
            <v>B</v>
          </cell>
        </row>
        <row r="1796">
          <cell r="A1796" t="str">
            <v>WEIS Carole</v>
          </cell>
          <cell r="B1796" t="str">
            <v>4,rue Comte J.D.Ferraris</v>
          </cell>
          <cell r="C1796" t="str">
            <v>L</v>
          </cell>
          <cell r="D1796" t="str">
            <v>1518</v>
          </cell>
          <cell r="E1796" t="str">
            <v>LUXEMBOURG</v>
          </cell>
          <cell r="F1796" t="str">
            <v>B</v>
          </cell>
        </row>
        <row r="1797">
          <cell r="A1797" t="str">
            <v>WEISGERBER ET CIE</v>
          </cell>
          <cell r="B1797" t="str">
            <v>2A,Z.I. Breedewues</v>
          </cell>
          <cell r="C1797" t="str">
            <v>L</v>
          </cell>
          <cell r="D1797" t="str">
            <v>1259</v>
          </cell>
          <cell r="E1797" t="str">
            <v>SENNINGERBERG</v>
          </cell>
          <cell r="F1797" t="str">
            <v>B</v>
          </cell>
        </row>
        <row r="1798">
          <cell r="A1798" t="str">
            <v>WEISHEIT Jerome Frederic</v>
          </cell>
          <cell r="B1798" t="str">
            <v>56,rue de l'Eglise</v>
          </cell>
          <cell r="C1798" t="str">
            <v>L</v>
          </cell>
          <cell r="D1798" t="str">
            <v>4552</v>
          </cell>
          <cell r="E1798" t="str">
            <v>DIFFERDANGE</v>
          </cell>
          <cell r="F1798" t="str">
            <v>B</v>
          </cell>
        </row>
        <row r="1799">
          <cell r="A1799" t="str">
            <v>WEISS Annette</v>
          </cell>
          <cell r="B1799" t="str">
            <v>31,rue Pierre Kreier</v>
          </cell>
          <cell r="C1799" t="str">
            <v>L</v>
          </cell>
          <cell r="D1799" t="str">
            <v>7260</v>
          </cell>
          <cell r="E1799" t="str">
            <v>BERELDANGE</v>
          </cell>
          <cell r="F1799" t="str">
            <v>B</v>
          </cell>
        </row>
        <row r="1800">
          <cell r="A1800" t="str">
            <v>WEISS Charles</v>
          </cell>
          <cell r="B1800" t="str">
            <v>Montée de la Bergerie</v>
          </cell>
          <cell r="C1800" t="str">
            <v>L</v>
          </cell>
          <cell r="D1800" t="str">
            <v>7473</v>
          </cell>
          <cell r="E1800" t="str">
            <v>SCHOENFELS</v>
          </cell>
          <cell r="F1800" t="str">
            <v>B</v>
          </cell>
        </row>
        <row r="1801">
          <cell r="A1801" t="str">
            <v>WELFRING NADINE</v>
          </cell>
          <cell r="B1801" t="str">
            <v>6,rue J.F. Kennedy</v>
          </cell>
          <cell r="C1801" t="str">
            <v>L</v>
          </cell>
          <cell r="D1801" t="str">
            <v>3249</v>
          </cell>
          <cell r="E1801" t="str">
            <v>BETTEMBOURG</v>
          </cell>
          <cell r="F1801" t="str">
            <v>B</v>
          </cell>
        </row>
        <row r="1802">
          <cell r="A1802" t="str">
            <v>WELFRINGER Nadine</v>
          </cell>
          <cell r="B1802" t="str">
            <v>28,rue Adolphe Weis</v>
          </cell>
          <cell r="C1802" t="str">
            <v>L</v>
          </cell>
          <cell r="D1802" t="str">
            <v>7260</v>
          </cell>
          <cell r="E1802" t="str">
            <v>BERELDANGE</v>
          </cell>
          <cell r="F1802" t="str">
            <v>B</v>
          </cell>
        </row>
        <row r="1803">
          <cell r="A1803" t="str">
            <v>WELSCHER Jean-Pierre</v>
          </cell>
          <cell r="B1803" t="str">
            <v>5,rue Eugene Mouschand</v>
          </cell>
          <cell r="C1803" t="str">
            <v>L</v>
          </cell>
          <cell r="D1803" t="str">
            <v>4935</v>
          </cell>
          <cell r="E1803" t="str">
            <v>HAUTSCHARAGE</v>
          </cell>
          <cell r="F1803" t="str">
            <v>B</v>
          </cell>
        </row>
        <row r="1804">
          <cell r="A1804" t="str">
            <v>WELTER Annick</v>
          </cell>
          <cell r="B1804" t="str">
            <v>92,avenue du Bois</v>
          </cell>
          <cell r="C1804" t="str">
            <v>L</v>
          </cell>
          <cell r="D1804" t="str">
            <v>1250</v>
          </cell>
          <cell r="E1804" t="str">
            <v>LUXEMBOURG</v>
          </cell>
          <cell r="F1804" t="str">
            <v>B</v>
          </cell>
        </row>
        <row r="1805">
          <cell r="A1805" t="str">
            <v>WELTER Véronique</v>
          </cell>
          <cell r="B1805" t="str">
            <v>6,Bei den 5 Buchen</v>
          </cell>
          <cell r="C1805" t="str">
            <v>L</v>
          </cell>
          <cell r="D1805" t="str">
            <v>8123</v>
          </cell>
          <cell r="E1805" t="str">
            <v>BRIDEL</v>
          </cell>
          <cell r="F1805" t="str">
            <v>B</v>
          </cell>
        </row>
        <row r="1806">
          <cell r="A1806" t="str">
            <v>WELTER Willy Guillaume</v>
          </cell>
          <cell r="B1806" t="str">
            <v>90,rue Emile Metz</v>
          </cell>
          <cell r="C1806" t="str">
            <v>L</v>
          </cell>
          <cell r="D1806" t="str">
            <v>2149</v>
          </cell>
          <cell r="E1806" t="str">
            <v>LUXEMBOURG</v>
          </cell>
          <cell r="F1806" t="str">
            <v>B</v>
          </cell>
        </row>
        <row r="1807">
          <cell r="A1807" t="str">
            <v>WENMACHER ROGER</v>
          </cell>
          <cell r="B1807" t="str">
            <v>3,RUE DES JARDINS</v>
          </cell>
          <cell r="C1807" t="str">
            <v>L</v>
          </cell>
          <cell r="D1807" t="str">
            <v>7326</v>
          </cell>
          <cell r="E1807" t="str">
            <v>MULLENDORF</v>
          </cell>
          <cell r="F1807" t="str">
            <v>B</v>
          </cell>
        </row>
        <row r="1808">
          <cell r="A1808" t="str">
            <v>WENNMACHER Carole</v>
          </cell>
          <cell r="B1808" t="str">
            <v>1,rue Jean Engling</v>
          </cell>
          <cell r="C1808" t="str">
            <v>L</v>
          </cell>
          <cell r="D1808" t="str">
            <v>1466</v>
          </cell>
          <cell r="E1808" t="str">
            <v>Luxembourg</v>
          </cell>
          <cell r="F1808" t="str">
            <v>B</v>
          </cell>
        </row>
        <row r="1809">
          <cell r="A1809" t="str">
            <v>WENNMACHER Miranda</v>
          </cell>
          <cell r="B1809" t="str">
            <v>11,rue Belle Vue</v>
          </cell>
          <cell r="C1809" t="str">
            <v>L</v>
          </cell>
          <cell r="D1809" t="str">
            <v>3345</v>
          </cell>
          <cell r="E1809" t="str">
            <v>LEUDELANGE</v>
          </cell>
          <cell r="F1809" t="str">
            <v>B</v>
          </cell>
        </row>
        <row r="1810">
          <cell r="A1810" t="str">
            <v>WENNMACHER Patricia</v>
          </cell>
          <cell r="B1810" t="str">
            <v>1,Enneschte Wee</v>
          </cell>
          <cell r="C1810" t="str">
            <v>L</v>
          </cell>
          <cell r="D1810" t="str">
            <v>7721</v>
          </cell>
          <cell r="E1810" t="str">
            <v>COLMAR-BERG</v>
          </cell>
          <cell r="F1810" t="str">
            <v>B</v>
          </cell>
        </row>
        <row r="1811">
          <cell r="A1811" t="str">
            <v>WESTERHOLT CHRISTIAN</v>
          </cell>
          <cell r="B1811" t="str">
            <v>4,rue d'Avalon</v>
          </cell>
          <cell r="C1811" t="str">
            <v>L</v>
          </cell>
          <cell r="D1811" t="str">
            <v>1159</v>
          </cell>
          <cell r="E1811" t="str">
            <v>KIRCHBERG</v>
          </cell>
          <cell r="F1811" t="str">
            <v>B</v>
          </cell>
        </row>
        <row r="1812">
          <cell r="A1812" t="str">
            <v>WEYRICH Yvonne</v>
          </cell>
          <cell r="B1812" t="str">
            <v>5,cité Gr.-Duc Jean</v>
          </cell>
          <cell r="C1812" t="str">
            <v>L</v>
          </cell>
          <cell r="D1812" t="str">
            <v>7233</v>
          </cell>
          <cell r="E1812" t="str">
            <v>Bereldange</v>
          </cell>
          <cell r="F1812" t="str">
            <v>B</v>
          </cell>
        </row>
        <row r="1813">
          <cell r="A1813" t="str">
            <v>WH SELFINVEST S.A.</v>
          </cell>
          <cell r="B1813" t="str">
            <v>11,place d'argent</v>
          </cell>
          <cell r="C1813" t="str">
            <v>L</v>
          </cell>
          <cell r="D1813" t="str">
            <v>1413</v>
          </cell>
          <cell r="E1813" t="str">
            <v>Luxembourg</v>
          </cell>
          <cell r="F1813" t="str">
            <v>B</v>
          </cell>
        </row>
        <row r="1814">
          <cell r="A1814" t="str">
            <v>WHITE Elisabeth</v>
          </cell>
          <cell r="B1814" t="str">
            <v>30,rue Henri Wannerus</v>
          </cell>
          <cell r="C1814" t="str">
            <v>L</v>
          </cell>
          <cell r="D1814" t="str">
            <v>2662</v>
          </cell>
          <cell r="E1814" t="str">
            <v>LUXEMBOURG</v>
          </cell>
          <cell r="F1814" t="str">
            <v>B</v>
          </cell>
        </row>
        <row r="1815">
          <cell r="A1815" t="str">
            <v>WIDUNG Robert</v>
          </cell>
          <cell r="B1815" t="str">
            <v>36,rue des Roses</v>
          </cell>
          <cell r="C1815" t="str">
            <v>L</v>
          </cell>
          <cell r="D1815" t="str">
            <v>2445</v>
          </cell>
          <cell r="E1815" t="str">
            <v>LUXEMBOURG</v>
          </cell>
          <cell r="F1815" t="str">
            <v>B</v>
          </cell>
        </row>
        <row r="1816">
          <cell r="A1816" t="str">
            <v>WIEHLER Jan</v>
          </cell>
          <cell r="B1816" t="str">
            <v>2a,rue des Sapins</v>
          </cell>
          <cell r="C1816" t="str">
            <v>L</v>
          </cell>
          <cell r="D1816" t="str">
            <v>2513</v>
          </cell>
          <cell r="E1816" t="str">
            <v>SENNINGERBERG</v>
          </cell>
          <cell r="F1816" t="str">
            <v>B</v>
          </cell>
        </row>
        <row r="1817">
          <cell r="A1817" t="str">
            <v>WIES ALAIN</v>
          </cell>
          <cell r="B1817" t="str">
            <v>26,rue des S. Franciscaines</v>
          </cell>
          <cell r="C1817" t="str">
            <v>L</v>
          </cell>
          <cell r="D1817" t="str">
            <v>7569</v>
          </cell>
          <cell r="E1817" t="str">
            <v>MERSCH</v>
          </cell>
          <cell r="F1817" t="str">
            <v>B</v>
          </cell>
        </row>
        <row r="1818">
          <cell r="A1818" t="str">
            <v>WIES Suzette Marie Helene</v>
          </cell>
          <cell r="B1818" t="str">
            <v>66,rue de Schoenfels</v>
          </cell>
          <cell r="C1818" t="str">
            <v>L</v>
          </cell>
          <cell r="D1818" t="str">
            <v>8151</v>
          </cell>
          <cell r="E1818" t="str">
            <v>BRIDEL</v>
          </cell>
          <cell r="F1818" t="str">
            <v>B</v>
          </cell>
        </row>
        <row r="1819">
          <cell r="A1819" t="str">
            <v>WIGET Patrick</v>
          </cell>
          <cell r="B1819" t="str">
            <v>61,rue de Steinsel</v>
          </cell>
          <cell r="C1819" t="str">
            <v>L</v>
          </cell>
          <cell r="D1819" t="str">
            <v>7395</v>
          </cell>
          <cell r="E1819" t="str">
            <v>Hunsdorf</v>
          </cell>
          <cell r="F1819" t="str">
            <v>B</v>
          </cell>
        </row>
        <row r="1820">
          <cell r="A1820" t="str">
            <v>WIJNGAARD MARINA</v>
          </cell>
          <cell r="B1820" t="str">
            <v>64,RUE DE BOURGOGNE</v>
          </cell>
          <cell r="C1820" t="str">
            <v>L</v>
          </cell>
          <cell r="D1820" t="str">
            <v>1272</v>
          </cell>
          <cell r="E1820" t="str">
            <v>LUXEMBOURG</v>
          </cell>
          <cell r="F1820" t="str">
            <v>B</v>
          </cell>
        </row>
        <row r="1821">
          <cell r="A1821" t="str">
            <v>WILDGEN Leonard</v>
          </cell>
          <cell r="B1821" t="str">
            <v>1,rue de l'Ecole</v>
          </cell>
          <cell r="C1821" t="str">
            <v>L</v>
          </cell>
          <cell r="D1821" t="str">
            <v>7532</v>
          </cell>
          <cell r="E1821" t="str">
            <v>Rollingen-Mersch</v>
          </cell>
          <cell r="F1821" t="str">
            <v>B</v>
          </cell>
        </row>
        <row r="1822">
          <cell r="A1822" t="str">
            <v>WILDSCHUTZ Sam</v>
          </cell>
          <cell r="B1822" t="str">
            <v>30,Mte Haute</v>
          </cell>
          <cell r="C1822" t="str">
            <v>L</v>
          </cell>
          <cell r="D1822" t="str">
            <v>7323</v>
          </cell>
          <cell r="E1822" t="str">
            <v>STEINSEL</v>
          </cell>
          <cell r="F1822" t="str">
            <v>B</v>
          </cell>
        </row>
        <row r="1823">
          <cell r="A1823" t="str">
            <v>WILLIERE Yolande Marie Octavie</v>
          </cell>
          <cell r="B1823" t="str">
            <v>29,An Urbech</v>
          </cell>
          <cell r="C1823" t="str">
            <v>L</v>
          </cell>
          <cell r="D1823" t="str">
            <v>7418</v>
          </cell>
          <cell r="E1823" t="str">
            <v>BUSCHDORF</v>
          </cell>
          <cell r="F1823" t="str">
            <v>B</v>
          </cell>
        </row>
        <row r="1824">
          <cell r="A1824" t="str">
            <v>WILMES SIMON Marie</v>
          </cell>
          <cell r="B1824" t="str">
            <v>30,rue de Bascharage</v>
          </cell>
          <cell r="C1824" t="str">
            <v>L</v>
          </cell>
          <cell r="D1824" t="str">
            <v>4995</v>
          </cell>
          <cell r="E1824" t="str">
            <v>Schouweiler</v>
          </cell>
          <cell r="F1824" t="str">
            <v>B</v>
          </cell>
        </row>
        <row r="1825">
          <cell r="A1825" t="str">
            <v>WILTZIUS-NEUMANN Danielle</v>
          </cell>
          <cell r="B1825" t="str">
            <v>13,Eicherfeld</v>
          </cell>
          <cell r="C1825" t="str">
            <v>L</v>
          </cell>
          <cell r="D1825" t="str">
            <v>1462</v>
          </cell>
          <cell r="E1825" t="str">
            <v>Luxembourg</v>
          </cell>
          <cell r="F1825" t="str">
            <v>B</v>
          </cell>
        </row>
        <row r="1826">
          <cell r="A1826" t="str">
            <v>WINANDY Pol</v>
          </cell>
          <cell r="B1826" t="str">
            <v>106a,rue de Luxembourg</v>
          </cell>
          <cell r="C1826" t="str">
            <v>L</v>
          </cell>
          <cell r="D1826" t="str">
            <v>8140</v>
          </cell>
          <cell r="E1826" t="str">
            <v>BRIDEL</v>
          </cell>
          <cell r="F1826" t="str">
            <v>B</v>
          </cell>
        </row>
        <row r="1827">
          <cell r="A1827" t="str">
            <v>WINTERHOFF KARSTEN</v>
          </cell>
          <cell r="B1827" t="str">
            <v>176, RUE DE KIRCHBERG</v>
          </cell>
          <cell r="C1827" t="str">
            <v>L</v>
          </cell>
          <cell r="D1827" t="str">
            <v>1858</v>
          </cell>
          <cell r="E1827" t="str">
            <v>LUXEMBOURG</v>
          </cell>
          <cell r="F1827" t="str">
            <v>B</v>
          </cell>
        </row>
        <row r="1828">
          <cell r="A1828" t="str">
            <v>WIOT Christiane</v>
          </cell>
          <cell r="B1828" t="str">
            <v>61,route de Diekirch</v>
          </cell>
          <cell r="C1828" t="str">
            <v>L</v>
          </cell>
          <cell r="D1828" t="str">
            <v>7220</v>
          </cell>
          <cell r="E1828" t="str">
            <v>WALFERDANGE</v>
          </cell>
          <cell r="F1828" t="str">
            <v>B</v>
          </cell>
        </row>
        <row r="1829">
          <cell r="A1829" t="str">
            <v>WIRTZ Paul</v>
          </cell>
          <cell r="B1829" t="str">
            <v>2,Keiwee</v>
          </cell>
          <cell r="C1829" t="str">
            <v>L</v>
          </cell>
          <cell r="D1829" t="str">
            <v>6831</v>
          </cell>
          <cell r="E1829" t="str">
            <v>Berbourg</v>
          </cell>
          <cell r="F1829" t="str">
            <v>B</v>
          </cell>
        </row>
        <row r="1830">
          <cell r="A1830" t="str">
            <v>WOHLFAHRT Guy</v>
          </cell>
          <cell r="B1830" t="str">
            <v>8,Rostweg</v>
          </cell>
          <cell r="C1830" t="str">
            <v>L</v>
          </cell>
          <cell r="D1830" t="str">
            <v>7593</v>
          </cell>
          <cell r="E1830" t="str">
            <v>BERINGEN</v>
          </cell>
          <cell r="F1830" t="str">
            <v>B</v>
          </cell>
        </row>
        <row r="1831">
          <cell r="A1831" t="str">
            <v>WOLF MARIE-JOSEE</v>
          </cell>
          <cell r="B1831" t="str">
            <v>42,RUE DU CIMETIERE</v>
          </cell>
          <cell r="C1831" t="str">
            <v>L</v>
          </cell>
          <cell r="D1831" t="str">
            <v>7313</v>
          </cell>
          <cell r="E1831" t="str">
            <v>HEISDORF</v>
          </cell>
          <cell r="F1831" t="str">
            <v>B</v>
          </cell>
        </row>
        <row r="1832">
          <cell r="A1832" t="str">
            <v>WOLFF JACQUELINE</v>
          </cell>
          <cell r="B1832" t="str">
            <v>80,VAL ST. CROIX</v>
          </cell>
          <cell r="C1832" t="str">
            <v>L</v>
          </cell>
          <cell r="D1832" t="str">
            <v>1730</v>
          </cell>
          <cell r="E1832" t="str">
            <v>LUXEMBOURG</v>
          </cell>
          <cell r="F1832" t="str">
            <v>B</v>
          </cell>
        </row>
        <row r="1833">
          <cell r="A1833" t="str">
            <v>WOLFF Jean-Claude</v>
          </cell>
          <cell r="B1833" t="str">
            <v>5,rue Nicolas Margue</v>
          </cell>
          <cell r="C1833" t="str">
            <v>L</v>
          </cell>
          <cell r="D1833" t="str">
            <v>2176</v>
          </cell>
          <cell r="E1833" t="str">
            <v>LUXEMBOURG</v>
          </cell>
          <cell r="F1833" t="str">
            <v>B</v>
          </cell>
        </row>
        <row r="1834">
          <cell r="A1834" t="str">
            <v>WOLFF Maggy</v>
          </cell>
          <cell r="B1834" t="str">
            <v>12,rue Dicks</v>
          </cell>
          <cell r="C1834" t="str">
            <v>L</v>
          </cell>
          <cell r="D1834" t="str">
            <v>7221</v>
          </cell>
          <cell r="E1834" t="str">
            <v>BERELDANGE</v>
          </cell>
          <cell r="F1834" t="str">
            <v>B</v>
          </cell>
        </row>
        <row r="1835">
          <cell r="A1835" t="str">
            <v>WOLFF Martine Marie-Therese</v>
          </cell>
          <cell r="B1835" t="str">
            <v>15,rue de selange</v>
          </cell>
          <cell r="C1835" t="str">
            <v>L</v>
          </cell>
          <cell r="D1835" t="str">
            <v>4965</v>
          </cell>
          <cell r="E1835" t="str">
            <v>CLEMENCY</v>
          </cell>
          <cell r="F1835" t="str">
            <v>B</v>
          </cell>
        </row>
        <row r="1836">
          <cell r="A1836" t="str">
            <v>WOLFF NICOLE</v>
          </cell>
          <cell r="B1836" t="str">
            <v>12,RUE LEON THYES</v>
          </cell>
          <cell r="C1836" t="str">
            <v>L</v>
          </cell>
          <cell r="D1836" t="str">
            <v>2636</v>
          </cell>
          <cell r="E1836" t="str">
            <v>LUXEMBOURG</v>
          </cell>
          <cell r="F1836" t="str">
            <v>B</v>
          </cell>
        </row>
        <row r="1837">
          <cell r="A1837" t="str">
            <v>WOLFF Yves</v>
          </cell>
          <cell r="B1837" t="str">
            <v>9,rue Prince Henri</v>
          </cell>
          <cell r="C1837" t="str">
            <v>L</v>
          </cell>
          <cell r="D1837" t="str">
            <v>7230</v>
          </cell>
          <cell r="E1837" t="str">
            <v>HELMSANGE</v>
          </cell>
          <cell r="F1837" t="str">
            <v>B</v>
          </cell>
        </row>
        <row r="1838">
          <cell r="A1838" t="str">
            <v>WOLTER Laure</v>
          </cell>
          <cell r="B1838" t="str">
            <v>7,rue Michel Rodange</v>
          </cell>
          <cell r="C1838" t="str">
            <v>L</v>
          </cell>
          <cell r="D1838" t="str">
            <v>8337</v>
          </cell>
          <cell r="E1838" t="str">
            <v>CAPELLEN</v>
          </cell>
          <cell r="F1838" t="str">
            <v>B</v>
          </cell>
        </row>
        <row r="1839">
          <cell r="A1839" t="str">
            <v>WOLTER Michael</v>
          </cell>
          <cell r="B1839" t="str">
            <v>9,op der Eech</v>
          </cell>
          <cell r="C1839" t="str">
            <v>L</v>
          </cell>
          <cell r="D1839" t="str">
            <v>8354</v>
          </cell>
          <cell r="E1839" t="str">
            <v>GARNICH</v>
          </cell>
          <cell r="F1839" t="str">
            <v>B</v>
          </cell>
        </row>
        <row r="1840">
          <cell r="A1840" t="str">
            <v>WORLD SYSTEMS (Europe) Limited</v>
          </cell>
          <cell r="B1840" t="str">
            <v>rue Albert Borschette</v>
          </cell>
          <cell r="C1840" t="str">
            <v>L</v>
          </cell>
          <cell r="D1840" t="str">
            <v>1246</v>
          </cell>
          <cell r="E1840" t="str">
            <v>LUXEMBOURG</v>
          </cell>
          <cell r="F1840" t="str">
            <v>B</v>
          </cell>
        </row>
        <row r="1841">
          <cell r="A1841" t="str">
            <v>WORMERINGER ANTOINE</v>
          </cell>
          <cell r="B1841" t="str">
            <v>38,R. GUILLAUME SCHNEIDER</v>
          </cell>
          <cell r="C1841" t="str">
            <v>L</v>
          </cell>
          <cell r="D1841" t="str">
            <v>2522</v>
          </cell>
          <cell r="E1841" t="str">
            <v>LUXEMBOURG</v>
          </cell>
          <cell r="F1841" t="str">
            <v>B</v>
          </cell>
        </row>
        <row r="1842">
          <cell r="A1842" t="str">
            <v>WORMERINGER Christiane</v>
          </cell>
          <cell r="B1842" t="str">
            <v>100,rue Ermesinde</v>
          </cell>
          <cell r="C1842" t="str">
            <v>L</v>
          </cell>
          <cell r="D1842" t="str">
            <v>1469</v>
          </cell>
          <cell r="E1842" t="str">
            <v>LUXEMBOURG</v>
          </cell>
          <cell r="F1842" t="str">
            <v>B</v>
          </cell>
        </row>
        <row r="1843">
          <cell r="A1843" t="str">
            <v>WORRE JEAN</v>
          </cell>
          <cell r="B1843" t="str">
            <v>50,RUE DU DIX OCTOBRE</v>
          </cell>
          <cell r="C1843" t="str">
            <v>L</v>
          </cell>
          <cell r="D1843" t="str">
            <v>7243</v>
          </cell>
          <cell r="E1843" t="str">
            <v>BERELDANGE</v>
          </cell>
          <cell r="F1843" t="str">
            <v>B</v>
          </cell>
        </row>
        <row r="1844">
          <cell r="A1844" t="str">
            <v>YELITCHITCH Sébastien</v>
          </cell>
          <cell r="B1844" t="str">
            <v>4a,avenue Dr. Felgen</v>
          </cell>
          <cell r="C1844" t="str">
            <v>L</v>
          </cell>
          <cell r="D1844" t="str">
            <v>5635</v>
          </cell>
          <cell r="E1844" t="str">
            <v>MONDORF</v>
          </cell>
          <cell r="F1844" t="str">
            <v>B</v>
          </cell>
        </row>
        <row r="1845">
          <cell r="A1845" t="str">
            <v>YORCU Filiz</v>
          </cell>
          <cell r="B1845" t="str">
            <v>6,rue St. Laurent</v>
          </cell>
          <cell r="C1845" t="str">
            <v>L</v>
          </cell>
          <cell r="D1845" t="str">
            <v>7370</v>
          </cell>
          <cell r="E1845" t="str">
            <v>LORENTZWEILER</v>
          </cell>
          <cell r="F1845" t="str">
            <v>B</v>
          </cell>
        </row>
        <row r="1846">
          <cell r="A1846" t="str">
            <v>YTTER-DESIGN</v>
          </cell>
          <cell r="B1846" t="str">
            <v>214-219 rue de Beggen</v>
          </cell>
          <cell r="C1846" t="str">
            <v>L</v>
          </cell>
          <cell r="D1846" t="str">
            <v>1221</v>
          </cell>
          <cell r="E1846" t="str">
            <v>LUXEMBOURG</v>
          </cell>
          <cell r="F1846" t="str">
            <v>B</v>
          </cell>
        </row>
        <row r="1847">
          <cell r="A1847" t="str">
            <v>ZAHN VICTOR</v>
          </cell>
          <cell r="B1847" t="str">
            <v>134A,AVENUE PASTEUR</v>
          </cell>
          <cell r="C1847" t="str">
            <v>L</v>
          </cell>
          <cell r="D1847" t="str">
            <v>2309</v>
          </cell>
          <cell r="E1847" t="str">
            <v>LUXEMBOURG</v>
          </cell>
          <cell r="F1847" t="str">
            <v>B</v>
          </cell>
        </row>
        <row r="1848">
          <cell r="A1848" t="str">
            <v>ZANARDO Silvava</v>
          </cell>
          <cell r="B1848" t="str">
            <v>2,rue des Bleuets</v>
          </cell>
          <cell r="C1848" t="str">
            <v>L</v>
          </cell>
          <cell r="D1848" t="str">
            <v>1242</v>
          </cell>
          <cell r="E1848" t="str">
            <v>LUXEMBOURG</v>
          </cell>
          <cell r="F1848" t="str">
            <v>B</v>
          </cell>
        </row>
        <row r="1849">
          <cell r="A1849" t="str">
            <v>ZANGERLE Sylvie Suzanne</v>
          </cell>
          <cell r="B1849" t="str">
            <v>49,rue des pres</v>
          </cell>
          <cell r="C1849" t="str">
            <v>L</v>
          </cell>
          <cell r="D1849" t="str">
            <v>8265</v>
          </cell>
          <cell r="E1849" t="str">
            <v>MAMER</v>
          </cell>
          <cell r="F1849" t="str">
            <v>B</v>
          </cell>
        </row>
        <row r="1850">
          <cell r="A1850" t="str">
            <v>ZEIMES Jean-Jacques</v>
          </cell>
          <cell r="B1850" t="str">
            <v>15,rue Michel Hack</v>
          </cell>
          <cell r="C1850" t="str">
            <v>L</v>
          </cell>
          <cell r="D1850" t="str">
            <v>3240</v>
          </cell>
          <cell r="E1850" t="str">
            <v>BETTEMBOURG</v>
          </cell>
          <cell r="F1850" t="str">
            <v>B</v>
          </cell>
        </row>
        <row r="1851">
          <cell r="A1851" t="str">
            <v>ZEIMES MARC</v>
          </cell>
          <cell r="B1851" t="str">
            <v>1,RUE DES FRAISES</v>
          </cell>
          <cell r="C1851" t="str">
            <v>L</v>
          </cell>
          <cell r="D1851" t="str">
            <v>7321</v>
          </cell>
          <cell r="E1851" t="str">
            <v>STEINSEL</v>
          </cell>
          <cell r="F1851" t="str">
            <v>B</v>
          </cell>
        </row>
        <row r="1852">
          <cell r="A1852" t="str">
            <v>ZENNER Guy</v>
          </cell>
          <cell r="B1852" t="str">
            <v>1,rue J.B. Stiff</v>
          </cell>
          <cell r="C1852" t="str">
            <v>L</v>
          </cell>
          <cell r="D1852" t="str">
            <v>5808</v>
          </cell>
          <cell r="E1852" t="str">
            <v>FENTANGE</v>
          </cell>
          <cell r="F1852" t="str">
            <v>B</v>
          </cell>
        </row>
        <row r="1853">
          <cell r="A1853" t="str">
            <v>ZIEBART Patrick</v>
          </cell>
          <cell r="B1853" t="str">
            <v>7,rue de Contern</v>
          </cell>
          <cell r="C1853" t="str">
            <v>L</v>
          </cell>
          <cell r="D1853" t="str">
            <v>5955</v>
          </cell>
          <cell r="E1853" t="str">
            <v>ITZIG</v>
          </cell>
          <cell r="F1853" t="str">
            <v>B</v>
          </cell>
        </row>
        <row r="1854">
          <cell r="A1854" t="str">
            <v>ZIESER JEAN PAUL</v>
          </cell>
          <cell r="B1854" t="str">
            <v>1,RUE DU MOULIN</v>
          </cell>
          <cell r="C1854" t="str">
            <v>L</v>
          </cell>
          <cell r="D1854" t="str">
            <v>7376</v>
          </cell>
          <cell r="E1854" t="str">
            <v>BOFFERDANGE</v>
          </cell>
          <cell r="F1854" t="str">
            <v>B</v>
          </cell>
        </row>
        <row r="1855">
          <cell r="A1855" t="str">
            <v>ZIMMER Alice</v>
          </cell>
          <cell r="B1855" t="str">
            <v>104,rue de Kehlen</v>
          </cell>
          <cell r="C1855" t="str">
            <v>L</v>
          </cell>
          <cell r="D1855" t="str">
            <v>8295</v>
          </cell>
          <cell r="E1855" t="str">
            <v>KEISPELT</v>
          </cell>
          <cell r="F1855" t="str">
            <v>B</v>
          </cell>
        </row>
        <row r="1856">
          <cell r="A1856" t="str">
            <v>ZIMMER CHANTAL</v>
          </cell>
          <cell r="B1856" t="str">
            <v>9,RUE DES ANEMONES</v>
          </cell>
          <cell r="C1856" t="str">
            <v>L</v>
          </cell>
          <cell r="D1856" t="str">
            <v>1129</v>
          </cell>
          <cell r="E1856" t="str">
            <v>LUXEMBOURG</v>
          </cell>
          <cell r="F1856" t="str">
            <v>B</v>
          </cell>
        </row>
        <row r="1857">
          <cell r="A1857" t="str">
            <v>ZIMMER PAUL</v>
          </cell>
          <cell r="B1857" t="str">
            <v>3,RUE NOPPENEY</v>
          </cell>
          <cell r="C1857" t="str">
            <v>L</v>
          </cell>
          <cell r="D1857" t="str">
            <v>7378</v>
          </cell>
          <cell r="E1857" t="str">
            <v>BOFFERDANGE</v>
          </cell>
          <cell r="F1857" t="str">
            <v>B</v>
          </cell>
        </row>
        <row r="1858">
          <cell r="A1858" t="str">
            <v>ZIMMER Pierre</v>
          </cell>
          <cell r="B1858" t="str">
            <v>3A,rue Geischleid</v>
          </cell>
          <cell r="C1858" t="str">
            <v>L</v>
          </cell>
          <cell r="D1858" t="str">
            <v>9184</v>
          </cell>
          <cell r="E1858" t="str">
            <v>SCHRONDWEILER</v>
          </cell>
          <cell r="F1858" t="str">
            <v>B</v>
          </cell>
        </row>
        <row r="1859">
          <cell r="A1859" t="str">
            <v>ZIMMERMANN Irene</v>
          </cell>
          <cell r="B1859" t="str">
            <v>51,rue J.P. Huberty</v>
          </cell>
          <cell r="C1859" t="str">
            <v>L</v>
          </cell>
          <cell r="D1859" t="str">
            <v>1742</v>
          </cell>
          <cell r="E1859" t="str">
            <v>LUXEMBOURG</v>
          </cell>
          <cell r="F1859" t="str">
            <v>B</v>
          </cell>
        </row>
        <row r="1860">
          <cell r="A1860" t="str">
            <v>ZIMMERMANN Irmgard</v>
          </cell>
          <cell r="B1860" t="str">
            <v>20,rue des Genets</v>
          </cell>
          <cell r="C1860" t="str">
            <v>L</v>
          </cell>
          <cell r="D1860" t="str">
            <v>8131</v>
          </cell>
          <cell r="E1860" t="str">
            <v>BRIDEL</v>
          </cell>
          <cell r="F1860" t="str">
            <v>B</v>
          </cell>
        </row>
        <row r="1861">
          <cell r="A1861" t="str">
            <v>ZINS Guy Henri</v>
          </cell>
          <cell r="B1861" t="str">
            <v>2,allee du carmel</v>
          </cell>
          <cell r="C1861" t="str">
            <v>L</v>
          </cell>
          <cell r="D1861" t="str">
            <v>1354</v>
          </cell>
          <cell r="E1861" t="str">
            <v>LUXEMBOURG</v>
          </cell>
          <cell r="F1861" t="str">
            <v>B</v>
          </cell>
        </row>
        <row r="1862">
          <cell r="A1862" t="str">
            <v>ZINS Helga Maria</v>
          </cell>
          <cell r="B1862" t="str">
            <v>196,val des bons malades</v>
          </cell>
          <cell r="C1862" t="str">
            <v>L</v>
          </cell>
          <cell r="D1862" t="str">
            <v>2121</v>
          </cell>
          <cell r="E1862" t="str">
            <v>LUXEMBOURG</v>
          </cell>
          <cell r="F1862" t="str">
            <v>B</v>
          </cell>
        </row>
        <row r="1863">
          <cell r="A1863" t="str">
            <v>ZOFF Roberta</v>
          </cell>
          <cell r="B1863" t="str">
            <v>15,rue J.-P. Sauvage</v>
          </cell>
          <cell r="C1863" t="str">
            <v>L</v>
          </cell>
          <cell r="D1863" t="str">
            <v>2514</v>
          </cell>
          <cell r="E1863" t="str">
            <v>LUXEMBOURG</v>
          </cell>
          <cell r="F1863" t="str">
            <v>B</v>
          </cell>
        </row>
        <row r="1864">
          <cell r="A1864" t="str">
            <v>ZULIANI Samuela</v>
          </cell>
          <cell r="B1864" t="str">
            <v>26,rue Marechal Foch</v>
          </cell>
          <cell r="C1864" t="str">
            <v>L</v>
          </cell>
          <cell r="D1864" t="str">
            <v>1527</v>
          </cell>
          <cell r="E1864" t="str">
            <v>LUXEMBOURG</v>
          </cell>
          <cell r="F1864" t="str">
            <v>B</v>
          </cell>
        </row>
        <row r="1865">
          <cell r="A1865" t="str">
            <v>ZUZARTE Carvalhal Filip Jose</v>
          </cell>
          <cell r="B1865" t="str">
            <v>19,rue Vauban</v>
          </cell>
          <cell r="C1865" t="str">
            <v>L</v>
          </cell>
          <cell r="D1865" t="str">
            <v>2663</v>
          </cell>
          <cell r="E1865" t="str">
            <v>LUXEMBOURG</v>
          </cell>
          <cell r="F1865" t="str">
            <v>B</v>
          </cell>
        </row>
        <row r="1866">
          <cell r="A1866" t="str">
            <v>ZWAHLEN Barbara</v>
          </cell>
          <cell r="B1866" t="str">
            <v>13,rue Mathias Hertert</v>
          </cell>
          <cell r="C1866" t="str">
            <v>L</v>
          </cell>
          <cell r="D1866" t="str">
            <v>1729</v>
          </cell>
          <cell r="E1866" t="str">
            <v>Luxembourg</v>
          </cell>
          <cell r="F1866" t="str">
            <v>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4"/>
      <sheetName val="F5"/>
      <sheetName val="F6"/>
      <sheetName val="F7.1."/>
      <sheetName val="F7.2."/>
      <sheetName val="F7.3."/>
    </sheetNames>
    <sheetDataSet>
      <sheetData sheetId="0"/>
      <sheetData sheetId="1"/>
      <sheetData sheetId="2"/>
      <sheetData sheetId="3"/>
      <sheetData sheetId="4"/>
      <sheetData sheetId="5"/>
      <sheetData sheetId="6"/>
      <sheetData sheetId="7">
        <row r="58">
          <cell r="A58" t="str">
            <v>oui</v>
          </cell>
        </row>
        <row r="59">
          <cell r="A59" t="str">
            <v>non</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M46"/>
  <sheetViews>
    <sheetView showGridLines="0" tabSelected="1" zoomScaleNormal="100" workbookViewId="0">
      <selection activeCell="B10" sqref="B10"/>
    </sheetView>
  </sheetViews>
  <sheetFormatPr baseColWidth="10" defaultColWidth="11.3984375" defaultRowHeight="15" customHeight="1" x14ac:dyDescent="0.45"/>
  <cols>
    <col min="1" max="1" width="2.86328125" style="9" customWidth="1"/>
    <col min="2" max="2" width="38.59765625" style="9" customWidth="1"/>
    <col min="3" max="8" width="14.265625" style="9" customWidth="1"/>
    <col min="9" max="9" width="2.86328125" style="9" customWidth="1"/>
    <col min="10" max="16384" width="11.3984375" style="9"/>
  </cols>
  <sheetData>
    <row r="1" spans="2:10" ht="15" customHeight="1" thickBot="1" x14ac:dyDescent="0.5"/>
    <row r="2" spans="2:10" ht="60" customHeight="1" thickBot="1" x14ac:dyDescent="0.5">
      <c r="B2" s="259" t="s">
        <v>1455</v>
      </c>
      <c r="C2" s="260"/>
      <c r="D2" s="260"/>
      <c r="E2" s="260"/>
      <c r="F2" s="260"/>
      <c r="G2" s="260"/>
      <c r="H2" s="261"/>
      <c r="I2" s="35"/>
      <c r="J2" s="97" t="str">
        <f>IF(AND(C5&lt;&gt;"",C7&lt;&gt;"",C14&lt;&gt;"",D14&lt;&gt;"",E14&lt;&gt;"",F14&lt;&gt;"",G14&lt;&gt;"",H14&lt;&gt;"",D18&lt;&gt;"",D20&lt;&gt;"",D22&lt;&gt;"",C26&lt;&gt;"",C27&lt;&gt;"",C28&lt;&gt;"",C29&lt;&gt;"",C43&lt;&gt;""),"OK","NOK")</f>
        <v>NOK</v>
      </c>
    </row>
    <row r="3" spans="2:10" ht="15" customHeight="1" x14ac:dyDescent="0.45">
      <c r="B3" s="35"/>
      <c r="C3" s="35"/>
      <c r="D3" s="35"/>
      <c r="E3" s="35"/>
      <c r="F3" s="35"/>
      <c r="G3" s="35"/>
      <c r="H3" s="35"/>
      <c r="I3" s="35"/>
    </row>
    <row r="4" spans="2:10" ht="15" customHeight="1" x14ac:dyDescent="0.45">
      <c r="B4" s="36"/>
      <c r="C4" s="37"/>
      <c r="D4" s="37"/>
      <c r="E4" s="37"/>
      <c r="F4" s="37"/>
      <c r="G4" s="37"/>
      <c r="H4" s="38"/>
      <c r="I4" s="35"/>
    </row>
    <row r="5" spans="2:10" ht="15" customHeight="1" x14ac:dyDescent="0.45">
      <c r="B5" s="39" t="s">
        <v>21</v>
      </c>
      <c r="C5" s="265"/>
      <c r="D5" s="266"/>
      <c r="E5" s="266"/>
      <c r="F5" s="266"/>
      <c r="G5" s="266"/>
      <c r="H5" s="267"/>
      <c r="I5" s="40"/>
    </row>
    <row r="6" spans="2:10" ht="15" customHeight="1" x14ac:dyDescent="0.45">
      <c r="B6" s="42"/>
      <c r="C6" s="40"/>
      <c r="E6" s="40"/>
      <c r="F6" s="40"/>
      <c r="G6" s="40"/>
      <c r="H6" s="41"/>
      <c r="I6" s="40"/>
    </row>
    <row r="7" spans="2:10" ht="15" customHeight="1" x14ac:dyDescent="0.45">
      <c r="B7" s="39" t="s">
        <v>82</v>
      </c>
      <c r="C7" s="265"/>
      <c r="D7" s="266"/>
      <c r="E7" s="266"/>
      <c r="F7" s="266"/>
      <c r="G7" s="266"/>
      <c r="H7" s="267"/>
      <c r="I7" s="40"/>
    </row>
    <row r="8" spans="2:10" ht="15" customHeight="1" x14ac:dyDescent="0.45">
      <c r="B8" s="42"/>
      <c r="C8" s="40"/>
      <c r="E8" s="40"/>
      <c r="F8" s="40"/>
      <c r="G8" s="40"/>
      <c r="H8" s="41"/>
      <c r="I8" s="40"/>
    </row>
    <row r="9" spans="2:10" ht="15" customHeight="1" x14ac:dyDescent="0.45">
      <c r="B9" s="39" t="s">
        <v>1494</v>
      </c>
      <c r="C9" s="115" t="s">
        <v>110</v>
      </c>
      <c r="D9" s="116"/>
      <c r="E9" s="117"/>
      <c r="F9" s="118"/>
      <c r="G9" s="116"/>
      <c r="H9" s="119"/>
      <c r="I9" s="40"/>
    </row>
    <row r="10" spans="2:10" ht="15" customHeight="1" x14ac:dyDescent="0.45">
      <c r="B10" s="43"/>
      <c r="C10" s="120"/>
      <c r="D10" s="120"/>
      <c r="E10" s="120"/>
      <c r="F10" s="120"/>
      <c r="G10" s="120"/>
      <c r="H10" s="57"/>
      <c r="I10" s="40"/>
    </row>
    <row r="11" spans="2:10" ht="15" customHeight="1" x14ac:dyDescent="0.45">
      <c r="B11" s="42" t="s">
        <v>22</v>
      </c>
      <c r="C11" s="268"/>
      <c r="D11" s="269"/>
      <c r="E11" s="269"/>
      <c r="F11" s="269"/>
      <c r="G11" s="269"/>
      <c r="H11" s="270"/>
      <c r="I11" s="40"/>
    </row>
    <row r="12" spans="2:10" ht="15" customHeight="1" x14ac:dyDescent="0.45">
      <c r="B12" s="42"/>
      <c r="C12" s="271"/>
      <c r="D12" s="272"/>
      <c r="E12" s="272"/>
      <c r="F12" s="272"/>
      <c r="G12" s="272"/>
      <c r="H12" s="273"/>
      <c r="I12" s="40"/>
    </row>
    <row r="13" spans="2:10" ht="15" customHeight="1" thickBot="1" x14ac:dyDescent="0.5">
      <c r="B13" s="42"/>
      <c r="D13" s="40"/>
      <c r="E13" s="40"/>
      <c r="F13" s="40"/>
      <c r="G13" s="40"/>
      <c r="H13" s="41"/>
      <c r="I13" s="40"/>
    </row>
    <row r="14" spans="2:10" ht="15" customHeight="1" thickBot="1" x14ac:dyDescent="0.5">
      <c r="B14" s="44" t="s">
        <v>34</v>
      </c>
      <c r="C14" s="60"/>
      <c r="D14" s="60"/>
      <c r="E14" s="60"/>
      <c r="F14" s="60"/>
      <c r="G14" s="60"/>
      <c r="H14" s="60"/>
      <c r="I14" s="40"/>
      <c r="J14" s="67" t="str">
        <f>C14&amp;D14&amp;E14&amp;F14&amp;G14&amp;H14</f>
        <v/>
      </c>
    </row>
    <row r="15" spans="2:10" ht="15" customHeight="1" x14ac:dyDescent="0.45">
      <c r="B15" s="53" t="s">
        <v>35</v>
      </c>
      <c r="C15" s="45"/>
      <c r="D15" s="46"/>
      <c r="E15" s="46"/>
      <c r="F15" s="46"/>
      <c r="G15" s="46"/>
      <c r="H15" s="47"/>
      <c r="I15" s="40"/>
    </row>
    <row r="16" spans="2:10" ht="15" customHeight="1" x14ac:dyDescent="0.45">
      <c r="B16" s="48"/>
      <c r="D16" s="40"/>
      <c r="E16" s="40"/>
      <c r="F16" s="40"/>
      <c r="G16" s="40"/>
      <c r="H16" s="40"/>
      <c r="I16" s="40"/>
    </row>
    <row r="17" spans="2:9" ht="15" customHeight="1" x14ac:dyDescent="0.45">
      <c r="B17" s="49"/>
      <c r="C17" s="51"/>
      <c r="D17" s="37" t="s">
        <v>63</v>
      </c>
      <c r="E17" s="50"/>
      <c r="F17" s="51"/>
      <c r="G17" s="51"/>
      <c r="H17" s="52"/>
      <c r="I17" s="40"/>
    </row>
    <row r="18" spans="2:9" ht="15" customHeight="1" x14ac:dyDescent="0.45">
      <c r="B18" s="39" t="s">
        <v>90</v>
      </c>
      <c r="C18" s="77" t="s">
        <v>31</v>
      </c>
      <c r="D18" s="95"/>
      <c r="F18" s="40"/>
      <c r="G18" s="40"/>
      <c r="H18" s="41"/>
      <c r="I18" s="40"/>
    </row>
    <row r="19" spans="2:9" ht="15" customHeight="1" x14ac:dyDescent="0.45">
      <c r="B19" s="61"/>
      <c r="C19" s="40"/>
      <c r="D19" s="40"/>
      <c r="F19" s="40"/>
      <c r="G19" s="40"/>
      <c r="H19" s="41"/>
      <c r="I19" s="40"/>
    </row>
    <row r="20" spans="2:9" ht="15" customHeight="1" x14ac:dyDescent="0.45">
      <c r="B20" s="39" t="s">
        <v>91</v>
      </c>
      <c r="C20" s="65" t="s">
        <v>65</v>
      </c>
      <c r="D20" s="95"/>
      <c r="F20" s="40"/>
      <c r="G20" s="40"/>
      <c r="H20" s="41"/>
      <c r="I20" s="40"/>
    </row>
    <row r="21" spans="2:9" ht="15" customHeight="1" x14ac:dyDescent="0.45">
      <c r="B21" s="61"/>
      <c r="C21" s="40"/>
      <c r="D21" s="40"/>
      <c r="F21" s="40"/>
      <c r="G21" s="40"/>
      <c r="H21" s="41"/>
      <c r="I21" s="40"/>
    </row>
    <row r="22" spans="2:9" ht="15" customHeight="1" x14ac:dyDescent="0.45">
      <c r="B22" s="39" t="s">
        <v>92</v>
      </c>
      <c r="C22" s="66" t="s">
        <v>32</v>
      </c>
      <c r="D22" s="95"/>
      <c r="F22" s="40"/>
      <c r="G22" s="40"/>
      <c r="H22" s="41"/>
      <c r="I22" s="40"/>
    </row>
    <row r="23" spans="2:9" ht="15" customHeight="1" x14ac:dyDescent="0.45">
      <c r="B23" s="53"/>
      <c r="C23" s="45"/>
      <c r="D23" s="62"/>
      <c r="E23" s="63"/>
      <c r="F23" s="63"/>
      <c r="G23" s="63"/>
      <c r="H23" s="68"/>
    </row>
    <row r="24" spans="2:9" ht="15" customHeight="1" x14ac:dyDescent="0.45">
      <c r="B24" s="48"/>
    </row>
    <row r="25" spans="2:9" ht="15" customHeight="1" x14ac:dyDescent="0.45">
      <c r="B25" s="49"/>
      <c r="C25" s="50"/>
      <c r="D25" s="50"/>
      <c r="E25" s="50"/>
      <c r="F25" s="50"/>
      <c r="G25" s="50"/>
      <c r="H25" s="55"/>
    </row>
    <row r="26" spans="2:9" ht="15" customHeight="1" x14ac:dyDescent="0.45">
      <c r="B26" s="39" t="s">
        <v>28</v>
      </c>
      <c r="C26" s="274"/>
      <c r="D26" s="275"/>
      <c r="E26" s="275"/>
      <c r="F26" s="275"/>
      <c r="G26" s="275"/>
      <c r="H26" s="276"/>
      <c r="I26" s="40"/>
    </row>
    <row r="27" spans="2:9" ht="15" customHeight="1" x14ac:dyDescent="0.45">
      <c r="B27" s="33" t="s">
        <v>36</v>
      </c>
      <c r="C27" s="274"/>
      <c r="D27" s="275"/>
      <c r="E27" s="275"/>
      <c r="F27" s="275"/>
      <c r="G27" s="275"/>
      <c r="H27" s="276"/>
      <c r="I27" s="40"/>
    </row>
    <row r="28" spans="2:9" ht="15" customHeight="1" x14ac:dyDescent="0.45">
      <c r="B28" s="42" t="s">
        <v>83</v>
      </c>
      <c r="C28" s="274"/>
      <c r="D28" s="275"/>
      <c r="E28" s="275"/>
      <c r="F28" s="275"/>
      <c r="G28" s="275"/>
      <c r="H28" s="276"/>
      <c r="I28" s="40"/>
    </row>
    <row r="29" spans="2:9" ht="15" customHeight="1" x14ac:dyDescent="0.45">
      <c r="B29" s="42" t="s">
        <v>84</v>
      </c>
      <c r="C29" s="274"/>
      <c r="D29" s="275"/>
      <c r="E29" s="275"/>
      <c r="F29" s="275"/>
      <c r="G29" s="275"/>
      <c r="H29" s="276"/>
      <c r="I29" s="40"/>
    </row>
    <row r="30" spans="2:9" ht="15" customHeight="1" x14ac:dyDescent="0.45">
      <c r="B30" s="33"/>
      <c r="C30" s="56"/>
      <c r="E30" s="56"/>
      <c r="F30" s="56"/>
      <c r="G30" s="56"/>
      <c r="H30" s="69"/>
    </row>
    <row r="31" spans="2:9" ht="15" customHeight="1" x14ac:dyDescent="0.45">
      <c r="B31" s="39" t="s">
        <v>29</v>
      </c>
      <c r="C31" s="274"/>
      <c r="D31" s="275"/>
      <c r="E31" s="275"/>
      <c r="F31" s="275"/>
      <c r="G31" s="275"/>
      <c r="H31" s="276"/>
      <c r="I31" s="40"/>
    </row>
    <row r="32" spans="2:9" ht="15" customHeight="1" x14ac:dyDescent="0.45">
      <c r="B32" s="33" t="s">
        <v>36</v>
      </c>
      <c r="C32" s="274"/>
      <c r="D32" s="275"/>
      <c r="E32" s="275"/>
      <c r="F32" s="275"/>
      <c r="G32" s="275"/>
      <c r="H32" s="276"/>
      <c r="I32" s="40"/>
    </row>
    <row r="33" spans="2:13" ht="15" customHeight="1" x14ac:dyDescent="0.45">
      <c r="B33" s="42" t="s">
        <v>83</v>
      </c>
      <c r="C33" s="274"/>
      <c r="D33" s="275"/>
      <c r="E33" s="275"/>
      <c r="F33" s="275"/>
      <c r="G33" s="275"/>
      <c r="H33" s="276"/>
      <c r="I33" s="40"/>
      <c r="M33" s="64"/>
    </row>
    <row r="34" spans="2:13" ht="15" customHeight="1" x14ac:dyDescent="0.45">
      <c r="B34" s="42" t="s">
        <v>84</v>
      </c>
      <c r="C34" s="274"/>
      <c r="D34" s="275"/>
      <c r="E34" s="275"/>
      <c r="F34" s="275"/>
      <c r="G34" s="275"/>
      <c r="H34" s="276"/>
      <c r="I34" s="40"/>
    </row>
    <row r="35" spans="2:13" ht="15" customHeight="1" x14ac:dyDescent="0.45">
      <c r="B35" s="33"/>
      <c r="C35" s="56"/>
      <c r="E35" s="56"/>
      <c r="F35" s="56"/>
      <c r="G35" s="56"/>
      <c r="H35" s="69"/>
    </row>
    <row r="36" spans="2:13" ht="15" customHeight="1" x14ac:dyDescent="0.45">
      <c r="B36" s="39" t="s">
        <v>30</v>
      </c>
      <c r="C36" s="274"/>
      <c r="D36" s="275"/>
      <c r="E36" s="275"/>
      <c r="F36" s="275"/>
      <c r="G36" s="275"/>
      <c r="H36" s="276"/>
      <c r="I36" s="40"/>
    </row>
    <row r="37" spans="2:13" ht="15" customHeight="1" x14ac:dyDescent="0.45">
      <c r="B37" s="33" t="s">
        <v>36</v>
      </c>
      <c r="C37" s="274"/>
      <c r="D37" s="275"/>
      <c r="E37" s="275"/>
      <c r="F37" s="275"/>
      <c r="G37" s="275"/>
      <c r="H37" s="276"/>
      <c r="I37" s="40"/>
    </row>
    <row r="38" spans="2:13" ht="15" customHeight="1" x14ac:dyDescent="0.45">
      <c r="B38" s="42" t="s">
        <v>83</v>
      </c>
      <c r="C38" s="274"/>
      <c r="D38" s="275"/>
      <c r="E38" s="275"/>
      <c r="F38" s="275"/>
      <c r="G38" s="275"/>
      <c r="H38" s="276"/>
      <c r="I38" s="40"/>
    </row>
    <row r="39" spans="2:13" ht="15" customHeight="1" x14ac:dyDescent="0.45">
      <c r="B39" s="42" t="s">
        <v>84</v>
      </c>
      <c r="C39" s="274"/>
      <c r="D39" s="275"/>
      <c r="E39" s="275"/>
      <c r="F39" s="275"/>
      <c r="G39" s="275"/>
      <c r="H39" s="276"/>
      <c r="I39" s="40"/>
    </row>
    <row r="40" spans="2:13" ht="15" customHeight="1" x14ac:dyDescent="0.45">
      <c r="B40" s="58"/>
      <c r="C40" s="45"/>
      <c r="D40" s="45"/>
      <c r="E40" s="45"/>
      <c r="F40" s="45"/>
      <c r="G40" s="45"/>
      <c r="H40" s="54"/>
    </row>
    <row r="42" spans="2:13" ht="15" customHeight="1" x14ac:dyDescent="0.45">
      <c r="B42" s="59"/>
      <c r="C42" s="50"/>
      <c r="D42" s="50"/>
      <c r="E42" s="50"/>
      <c r="F42" s="50"/>
      <c r="G42" s="50"/>
      <c r="H42" s="55"/>
    </row>
    <row r="43" spans="2:13" ht="15" customHeight="1" x14ac:dyDescent="0.45">
      <c r="B43" s="34" t="s">
        <v>85</v>
      </c>
      <c r="C43" s="96"/>
      <c r="H43" s="57"/>
    </row>
    <row r="44" spans="2:13" ht="15" customHeight="1" x14ac:dyDescent="0.45">
      <c r="B44" s="58"/>
      <c r="C44" s="45"/>
      <c r="D44" s="45"/>
      <c r="E44" s="45"/>
      <c r="F44" s="45"/>
      <c r="G44" s="45"/>
      <c r="H44" s="54"/>
    </row>
    <row r="45" spans="2:13" ht="15" customHeight="1" thickBot="1" x14ac:dyDescent="0.5"/>
    <row r="46" spans="2:13" ht="30.2" customHeight="1" thickBot="1" x14ac:dyDescent="0.5">
      <c r="B46" s="262" t="s">
        <v>62</v>
      </c>
      <c r="C46" s="263"/>
      <c r="D46" s="263"/>
      <c r="E46" s="263"/>
      <c r="F46" s="263"/>
      <c r="G46" s="263"/>
      <c r="H46" s="264"/>
    </row>
  </sheetData>
  <sheetProtection selectLockedCells="1"/>
  <mergeCells count="18">
    <mergeCell ref="C38:H38"/>
    <mergeCell ref="C39:H39"/>
    <mergeCell ref="B2:H2"/>
    <mergeCell ref="B46:H46"/>
    <mergeCell ref="C5:H5"/>
    <mergeCell ref="C7:H7"/>
    <mergeCell ref="C11:H11"/>
    <mergeCell ref="C12:H12"/>
    <mergeCell ref="C26:H26"/>
    <mergeCell ref="C27:H27"/>
    <mergeCell ref="C28:H28"/>
    <mergeCell ref="C29:H29"/>
    <mergeCell ref="C31:H31"/>
    <mergeCell ref="C32:H32"/>
    <mergeCell ref="C33:H33"/>
    <mergeCell ref="C34:H34"/>
    <mergeCell ref="C36:H36"/>
    <mergeCell ref="C37:H37"/>
  </mergeCells>
  <conditionalFormatting sqref="B2">
    <cfRule type="expression" dxfId="105" priority="1">
      <formula>$J$2="OK"</formula>
    </cfRule>
    <cfRule type="expression" dxfId="104" priority="2">
      <formula>$J$2="NOK"</formula>
    </cfRule>
  </conditionalFormatting>
  <dataValidations count="4">
    <dataValidation type="list" allowBlank="1" showInputMessage="1" showErrorMessage="1" sqref="D18 D20 D22" xr:uid="{00000000-0002-0000-0000-000000000000}">
      <formula1>"Oui,Non"</formula1>
    </dataValidation>
    <dataValidation type="date" allowBlank="1" showInputMessage="1" showErrorMessage="1" sqref="C10" xr:uid="{00000000-0002-0000-0000-000001000000}">
      <formula1>40179</formula1>
      <formula2>55153</formula2>
    </dataValidation>
    <dataValidation type="whole" allowBlank="1" showInputMessage="1" showErrorMessage="1" sqref="C14:H14" xr:uid="{00000000-0002-0000-0000-000002000000}">
      <formula1>0</formula1>
      <formula2>9</formula2>
    </dataValidation>
    <dataValidation type="list" allowBlank="1" showInputMessage="1" showErrorMessage="1" sqref="C43 H43" xr:uid="{00000000-0002-0000-0000-000003000000}">
      <formula1>"Oui, Non"</formula1>
    </dataValidation>
  </dataValidations>
  <printOptions horizontalCentered="1"/>
  <pageMargins left="0.43307086614173229" right="0.47244094488188981" top="0.74803149606299213" bottom="0.51181102362204722" header="0.31496062992125984" footer="0.27559055118110237"/>
  <pageSetup paperSize="9" scale="75" orientation="portrait" r:id="rId1"/>
  <headerFooter>
    <oddFooter>&amp;L&amp;F / &amp;A&amp;R&amp;D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7"/>
  <sheetViews>
    <sheetView showGridLines="0" zoomScaleNormal="100" workbookViewId="0">
      <selection activeCell="D13" sqref="D13"/>
    </sheetView>
  </sheetViews>
  <sheetFormatPr baseColWidth="10" defaultColWidth="11.3984375" defaultRowHeight="15" customHeight="1" x14ac:dyDescent="0.45"/>
  <cols>
    <col min="1" max="1" width="2.86328125" style="1" customWidth="1"/>
    <col min="2" max="2" width="8.59765625" style="1" customWidth="1"/>
    <col min="3" max="3" width="37.1328125" style="1" customWidth="1"/>
    <col min="4" max="8" width="28.59765625" style="1" customWidth="1"/>
    <col min="9" max="9" width="2.86328125" style="1" customWidth="1"/>
    <col min="10" max="16384" width="11.3984375" style="1"/>
  </cols>
  <sheetData>
    <row r="1" spans="2:10" ht="15" customHeight="1" thickBot="1" x14ac:dyDescent="0.5"/>
    <row r="2" spans="2:10" s="13" customFormat="1" ht="60" customHeight="1" thickBot="1" x14ac:dyDescent="0.5">
      <c r="B2" s="296" t="s">
        <v>1463</v>
      </c>
      <c r="C2" s="297"/>
      <c r="D2" s="297"/>
      <c r="E2" s="297"/>
      <c r="F2" s="297"/>
      <c r="G2" s="297"/>
      <c r="H2" s="298"/>
      <c r="J2" s="97" t="str">
        <f>IF(OR(D57&lt;&gt;0,E57&lt;&gt;0,F57&lt;&gt;0,G57&lt;&gt;0,H57&lt;&gt;0),"OK","NOK")</f>
        <v>NOK</v>
      </c>
    </row>
    <row r="3" spans="2:10" ht="15" customHeight="1" thickBot="1" x14ac:dyDescent="0.5"/>
    <row r="4" spans="2:10" ht="16.5" customHeight="1" x14ac:dyDescent="0.45">
      <c r="B4" s="299" t="s">
        <v>64</v>
      </c>
      <c r="C4" s="300"/>
      <c r="D4" s="300"/>
      <c r="E4" s="300"/>
      <c r="F4" s="300"/>
      <c r="G4" s="300"/>
      <c r="H4" s="301"/>
    </row>
    <row r="5" spans="2:10" ht="15.6" customHeight="1" thickBot="1" x14ac:dyDescent="0.5">
      <c r="B5" s="327" t="s">
        <v>208</v>
      </c>
      <c r="C5" s="328"/>
      <c r="D5" s="328"/>
      <c r="E5" s="328"/>
      <c r="F5" s="328"/>
      <c r="G5" s="328"/>
      <c r="H5" s="329"/>
    </row>
    <row r="7" spans="2:10" ht="15" customHeight="1" x14ac:dyDescent="0.45">
      <c r="B7" s="8" t="s">
        <v>56</v>
      </c>
      <c r="C7" s="90"/>
      <c r="D7" s="308">
        <f>+'F1'!C7</f>
        <v>0</v>
      </c>
      <c r="E7" s="309"/>
      <c r="F7" s="309"/>
      <c r="G7" s="309"/>
      <c r="H7" s="310"/>
    </row>
    <row r="8" spans="2:10" ht="15" customHeight="1" x14ac:dyDescent="0.45">
      <c r="B8" s="5"/>
      <c r="D8" s="80"/>
      <c r="E8" s="80"/>
      <c r="F8" s="80"/>
      <c r="G8" s="80"/>
    </row>
    <row r="9" spans="2:10" s="13" customFormat="1" ht="15" customHeight="1" x14ac:dyDescent="0.45">
      <c r="B9" s="1"/>
      <c r="C9" s="1"/>
      <c r="D9" s="330" t="s">
        <v>216</v>
      </c>
      <c r="E9" s="331"/>
      <c r="F9" s="331"/>
      <c r="G9" s="331"/>
      <c r="H9" s="200" t="s">
        <v>209</v>
      </c>
    </row>
    <row r="10" spans="2:10" s="13" customFormat="1" ht="45" customHeight="1" x14ac:dyDescent="0.45">
      <c r="B10" s="1"/>
      <c r="C10" s="1"/>
      <c r="D10" s="130" t="s">
        <v>210</v>
      </c>
      <c r="E10" s="130" t="s">
        <v>211</v>
      </c>
      <c r="F10" s="130" t="s">
        <v>212</v>
      </c>
      <c r="G10" s="130" t="s">
        <v>213</v>
      </c>
      <c r="H10" s="130" t="s">
        <v>214</v>
      </c>
    </row>
    <row r="11" spans="2:10" ht="15" customHeight="1" x14ac:dyDescent="0.45">
      <c r="B11" s="2" t="s">
        <v>59</v>
      </c>
      <c r="C11" s="3"/>
      <c r="D11" s="14"/>
      <c r="E11" s="14"/>
      <c r="F11" s="14"/>
      <c r="G11" s="14"/>
      <c r="H11" s="15"/>
    </row>
    <row r="12" spans="2:10" ht="15" customHeight="1" x14ac:dyDescent="0.45">
      <c r="B12" s="2"/>
      <c r="C12" s="20" t="s">
        <v>0</v>
      </c>
      <c r="D12" s="14"/>
      <c r="E12" s="14"/>
      <c r="F12" s="14"/>
      <c r="G12" s="14"/>
      <c r="H12" s="15"/>
    </row>
    <row r="13" spans="2:10" ht="15" customHeight="1" x14ac:dyDescent="0.45">
      <c r="B13" s="4"/>
      <c r="C13" s="1" t="str">
        <f>+'F2 TOTAL'!C17</f>
        <v xml:space="preserve">Médecin </v>
      </c>
      <c r="D13" s="98"/>
      <c r="E13" s="98"/>
      <c r="F13" s="98"/>
      <c r="G13" s="98"/>
      <c r="H13" s="98"/>
    </row>
    <row r="14" spans="2:10" ht="15" customHeight="1" x14ac:dyDescent="0.45">
      <c r="B14" s="4"/>
      <c r="C14" s="1" t="str">
        <f>+'F2 TOTAL'!C18</f>
        <v>Licencié en sciences hospitalières</v>
      </c>
      <c r="D14" s="98"/>
      <c r="E14" s="98"/>
      <c r="F14" s="98"/>
      <c r="G14" s="98"/>
      <c r="H14" s="98"/>
    </row>
    <row r="15" spans="2:10" ht="15" customHeight="1" x14ac:dyDescent="0.45">
      <c r="B15" s="4"/>
      <c r="C15" s="1" t="str">
        <f>+'F2 TOTAL'!C19</f>
        <v>Infirmier hospitalier gradué</v>
      </c>
      <c r="D15" s="98"/>
      <c r="E15" s="98"/>
      <c r="F15" s="98"/>
      <c r="G15" s="98"/>
      <c r="H15" s="98"/>
    </row>
    <row r="16" spans="2:10" ht="15" customHeight="1" x14ac:dyDescent="0.45">
      <c r="B16" s="4"/>
      <c r="C16" s="1" t="str">
        <f>+'F2 TOTAL'!C20</f>
        <v>Assistant social</v>
      </c>
      <c r="D16" s="98"/>
      <c r="E16" s="98"/>
      <c r="F16" s="98"/>
      <c r="G16" s="98"/>
      <c r="H16" s="98"/>
    </row>
    <row r="17" spans="2:8" ht="15" customHeight="1" x14ac:dyDescent="0.45">
      <c r="B17" s="4"/>
      <c r="C17" s="1" t="str">
        <f>+'F2 TOTAL'!C21</f>
        <v>Ergothérapeute</v>
      </c>
      <c r="D17" s="98"/>
      <c r="E17" s="98"/>
      <c r="F17" s="98"/>
      <c r="G17" s="98"/>
      <c r="H17" s="98"/>
    </row>
    <row r="18" spans="2:8" ht="15" customHeight="1" x14ac:dyDescent="0.45">
      <c r="B18" s="4"/>
      <c r="C18" s="1" t="str">
        <f>+'F2 TOTAL'!C22</f>
        <v>Kinésithérapeute</v>
      </c>
      <c r="D18" s="98"/>
      <c r="E18" s="98"/>
      <c r="F18" s="98"/>
      <c r="G18" s="98"/>
      <c r="H18" s="98"/>
    </row>
    <row r="19" spans="2:8" ht="15" customHeight="1" x14ac:dyDescent="0.45">
      <c r="B19" s="4"/>
      <c r="C19" s="1" t="str">
        <f>+'F2 TOTAL'!C23</f>
        <v>Psychomotricien</v>
      </c>
      <c r="D19" s="98"/>
      <c r="E19" s="98"/>
      <c r="F19" s="98"/>
      <c r="G19" s="98"/>
      <c r="H19" s="98"/>
    </row>
    <row r="20" spans="2:8" ht="15" customHeight="1" x14ac:dyDescent="0.45">
      <c r="B20" s="4"/>
      <c r="C20" s="1" t="str">
        <f>+'F2 TOTAL'!C24</f>
        <v>Pédagogue curatif</v>
      </c>
      <c r="D20" s="98"/>
      <c r="E20" s="98"/>
      <c r="F20" s="98"/>
      <c r="G20" s="98"/>
      <c r="H20" s="98"/>
    </row>
    <row r="21" spans="2:8" ht="15" customHeight="1" x14ac:dyDescent="0.45">
      <c r="B21" s="4"/>
      <c r="C21" s="1" t="str">
        <f>+'F2 TOTAL'!C25</f>
        <v>Diététicien</v>
      </c>
      <c r="D21" s="98"/>
      <c r="E21" s="98"/>
      <c r="F21" s="98"/>
      <c r="G21" s="98"/>
      <c r="H21" s="98"/>
    </row>
    <row r="22" spans="2:8" ht="15" customHeight="1" x14ac:dyDescent="0.45">
      <c r="B22" s="4"/>
      <c r="C22" s="1" t="str">
        <f>+'F2 TOTAL'!C26</f>
        <v>Orthophoniste</v>
      </c>
      <c r="D22" s="98"/>
      <c r="E22" s="98"/>
      <c r="F22" s="98"/>
      <c r="G22" s="98"/>
      <c r="H22" s="98"/>
    </row>
    <row r="23" spans="2:8" ht="15" customHeight="1" x14ac:dyDescent="0.45">
      <c r="B23" s="4"/>
      <c r="C23" s="1" t="str">
        <f>+'F2 TOTAL'!C27</f>
        <v>Infirmier anesthésiste / masseur</v>
      </c>
      <c r="D23" s="98"/>
      <c r="E23" s="98"/>
      <c r="F23" s="98"/>
      <c r="G23" s="98"/>
      <c r="H23" s="98"/>
    </row>
    <row r="24" spans="2:8" ht="15" customHeight="1" x14ac:dyDescent="0.45">
      <c r="B24" s="4"/>
      <c r="C24" s="1" t="str">
        <f>+'F2 TOTAL'!C28</f>
        <v>Infirmier psychiatrique</v>
      </c>
      <c r="D24" s="98"/>
      <c r="E24" s="98"/>
      <c r="F24" s="98"/>
      <c r="G24" s="98"/>
      <c r="H24" s="98"/>
    </row>
    <row r="25" spans="2:8" ht="15" customHeight="1" x14ac:dyDescent="0.45">
      <c r="B25" s="4"/>
      <c r="C25" s="1" t="str">
        <f>+'F2 TOTAL'!C29</f>
        <v>Infirmier</v>
      </c>
      <c r="D25" s="98"/>
      <c r="E25" s="98"/>
      <c r="F25" s="98"/>
      <c r="G25" s="98"/>
      <c r="H25" s="98"/>
    </row>
    <row r="26" spans="2:8" ht="15" customHeight="1" x14ac:dyDescent="0.45">
      <c r="B26" s="4"/>
      <c r="C26" s="1" t="str">
        <f>+'F2 TOTAL'!C30</f>
        <v>Aide soignant</v>
      </c>
      <c r="D26" s="98"/>
      <c r="E26" s="98"/>
      <c r="F26" s="98"/>
      <c r="G26" s="98"/>
      <c r="H26" s="98"/>
    </row>
    <row r="27" spans="2:8" ht="15" customHeight="1" x14ac:dyDescent="0.45">
      <c r="B27" s="2"/>
      <c r="C27" s="20" t="s">
        <v>12</v>
      </c>
      <c r="D27" s="100"/>
      <c r="E27" s="101"/>
      <c r="F27" s="102"/>
      <c r="G27" s="102"/>
      <c r="H27" s="100"/>
    </row>
    <row r="28" spans="2:8" ht="15" customHeight="1" x14ac:dyDescent="0.45">
      <c r="B28" s="4"/>
      <c r="C28" s="1" t="str">
        <f>+'F2 TOTAL'!C32</f>
        <v>Universitaire psychologue/Pédagogue</v>
      </c>
      <c r="D28" s="98"/>
      <c r="E28" s="98"/>
      <c r="F28" s="98"/>
      <c r="G28" s="98"/>
      <c r="H28" s="98"/>
    </row>
    <row r="29" spans="2:8" ht="15" customHeight="1" x14ac:dyDescent="0.45">
      <c r="B29" s="4"/>
      <c r="C29" s="1" t="str">
        <f>+'F2 TOTAL'!C33</f>
        <v>Educateur gradué</v>
      </c>
      <c r="D29" s="98"/>
      <c r="E29" s="98"/>
      <c r="F29" s="98"/>
      <c r="G29" s="98"/>
      <c r="H29" s="98"/>
    </row>
    <row r="30" spans="2:8" ht="15" customHeight="1" x14ac:dyDescent="0.45">
      <c r="B30" s="4"/>
      <c r="C30" s="1" t="str">
        <f>+'F2 TOTAL'!C34</f>
        <v>Educateur instructeur (bac)</v>
      </c>
      <c r="D30" s="98"/>
      <c r="E30" s="98"/>
      <c r="F30" s="98"/>
      <c r="G30" s="98"/>
      <c r="H30" s="98"/>
    </row>
    <row r="31" spans="2:8" ht="15" customHeight="1" x14ac:dyDescent="0.45">
      <c r="B31" s="4"/>
      <c r="C31" s="1" t="str">
        <f>+'F2 TOTAL'!C35</f>
        <v>Educateur diplômé</v>
      </c>
      <c r="D31" s="98"/>
      <c r="E31" s="98"/>
      <c r="F31" s="98"/>
      <c r="G31" s="98"/>
      <c r="H31" s="98"/>
    </row>
    <row r="32" spans="2:8" ht="15" customHeight="1" x14ac:dyDescent="0.45">
      <c r="B32" s="4"/>
      <c r="C32" s="1" t="str">
        <f>+'F2 TOTAL'!C36</f>
        <v>Educateur instructeur</v>
      </c>
      <c r="D32" s="98"/>
      <c r="E32" s="98"/>
      <c r="F32" s="98"/>
      <c r="G32" s="98"/>
      <c r="H32" s="98"/>
    </row>
    <row r="33" spans="2:8" ht="15" customHeight="1" x14ac:dyDescent="0.45">
      <c r="B33" s="4"/>
      <c r="C33" s="1" t="str">
        <f>+'F2 TOTAL'!C37</f>
        <v>Employé non diplômé</v>
      </c>
      <c r="D33" s="98"/>
      <c r="E33" s="98"/>
      <c r="F33" s="98"/>
      <c r="G33" s="98"/>
      <c r="H33" s="98"/>
    </row>
    <row r="34" spans="2:8" ht="15" customHeight="1" x14ac:dyDescent="0.45">
      <c r="B34" s="2"/>
      <c r="C34" s="20" t="s">
        <v>20</v>
      </c>
      <c r="D34" s="100"/>
      <c r="E34" s="101"/>
      <c r="F34" s="102"/>
      <c r="G34" s="102"/>
      <c r="H34" s="100"/>
    </row>
    <row r="35" spans="2:8" ht="15" customHeight="1" x14ac:dyDescent="0.45">
      <c r="B35" s="4"/>
      <c r="C35" s="1" t="str">
        <f>+'F2 TOTAL'!C39</f>
        <v>Salarié avec CATP ou CAP</v>
      </c>
      <c r="D35" s="98"/>
      <c r="E35" s="98"/>
      <c r="F35" s="98"/>
      <c r="G35" s="98"/>
      <c r="H35" s="98"/>
    </row>
    <row r="36" spans="2:8" ht="15" customHeight="1" x14ac:dyDescent="0.45">
      <c r="B36" s="4"/>
      <c r="C36" s="1" t="str">
        <f>+'F2 TOTAL'!C40</f>
        <v>Auxiliaire de vie/Auxiliaire économe</v>
      </c>
      <c r="D36" s="98"/>
      <c r="E36" s="98"/>
      <c r="F36" s="98"/>
      <c r="G36" s="98"/>
      <c r="H36" s="98"/>
    </row>
    <row r="37" spans="2:8" ht="15" customHeight="1" x14ac:dyDescent="0.45">
      <c r="B37" s="4"/>
      <c r="C37" s="1" t="str">
        <f>+'F2 TOTAL'!C41</f>
        <v>Aide socio-familiale / AAQ</v>
      </c>
      <c r="D37" s="98"/>
      <c r="E37" s="98"/>
      <c r="F37" s="98"/>
      <c r="G37" s="98"/>
      <c r="H37" s="98"/>
    </row>
    <row r="38" spans="2:8" ht="15" customHeight="1" x14ac:dyDescent="0.45">
      <c r="B38" s="4"/>
      <c r="C38" s="1" t="str">
        <f>+'F2 TOTAL'!C42</f>
        <v>Aide socio-familiale / AAQ en formation</v>
      </c>
      <c r="D38" s="98"/>
      <c r="E38" s="98"/>
      <c r="F38" s="98"/>
      <c r="G38" s="98"/>
      <c r="H38" s="98"/>
    </row>
    <row r="39" spans="2:8" ht="15" customHeight="1" x14ac:dyDescent="0.45">
      <c r="B39" s="10"/>
      <c r="C39" s="128" t="str">
        <f>+'F2 TOTAL'!C43</f>
        <v>Salarié non diplômé</v>
      </c>
      <c r="D39" s="98"/>
      <c r="E39" s="98"/>
      <c r="F39" s="98"/>
      <c r="G39" s="98"/>
      <c r="H39" s="98"/>
    </row>
    <row r="40" spans="2:8" ht="15" customHeight="1" x14ac:dyDescent="0.45">
      <c r="B40" s="2" t="s">
        <v>17</v>
      </c>
      <c r="C40" s="20"/>
      <c r="D40" s="100"/>
      <c r="E40" s="101"/>
      <c r="F40" s="102"/>
      <c r="G40" s="102"/>
      <c r="H40" s="100"/>
    </row>
    <row r="41" spans="2:8" ht="15" customHeight="1" x14ac:dyDescent="0.45">
      <c r="B41" s="4"/>
      <c r="C41" s="1" t="str">
        <f>+'F2 TOTAL'!C45</f>
        <v>Universitaire</v>
      </c>
      <c r="D41" s="98"/>
      <c r="E41" s="98"/>
      <c r="F41" s="98"/>
      <c r="G41" s="98"/>
      <c r="H41" s="98"/>
    </row>
    <row r="42" spans="2:8" ht="15" customHeight="1" x14ac:dyDescent="0.45">
      <c r="B42" s="4"/>
      <c r="C42" s="1" t="str">
        <f>+'F2 TOTAL'!C46</f>
        <v>Bachelor</v>
      </c>
      <c r="D42" s="98"/>
      <c r="E42" s="98"/>
      <c r="F42" s="98"/>
      <c r="G42" s="98"/>
      <c r="H42" s="98"/>
    </row>
    <row r="43" spans="2:8" ht="15" customHeight="1" x14ac:dyDescent="0.45">
      <c r="B43" s="4"/>
      <c r="C43" s="1" t="str">
        <f>+'F2 TOTAL'!C47</f>
        <v>BTS</v>
      </c>
      <c r="D43" s="98"/>
      <c r="E43" s="98"/>
      <c r="F43" s="98"/>
      <c r="G43" s="98"/>
      <c r="H43" s="98"/>
    </row>
    <row r="44" spans="2:8" ht="15" customHeight="1" x14ac:dyDescent="0.45">
      <c r="B44" s="4"/>
      <c r="C44" s="1" t="str">
        <f>+'F2 TOTAL'!C48</f>
        <v>Bac</v>
      </c>
      <c r="D44" s="98"/>
      <c r="E44" s="98"/>
      <c r="F44" s="98"/>
      <c r="G44" s="98"/>
      <c r="H44" s="98"/>
    </row>
    <row r="45" spans="2:8" ht="15" customHeight="1" x14ac:dyDescent="0.45">
      <c r="B45" s="4"/>
      <c r="C45" s="1" t="str">
        <f>+'F2 TOTAL'!C49</f>
        <v>Salarié avec 3ième sec. ou ens. moyen</v>
      </c>
      <c r="D45" s="98"/>
      <c r="E45" s="98"/>
      <c r="F45" s="98"/>
      <c r="G45" s="98"/>
      <c r="H45" s="98"/>
    </row>
    <row r="46" spans="2:8" ht="15" customHeight="1" x14ac:dyDescent="0.45">
      <c r="B46" s="4"/>
      <c r="C46" s="1" t="str">
        <f>+'F2 TOTAL'!C50</f>
        <v>Salarié avec 5ième sec. ou 9ième moyen</v>
      </c>
      <c r="D46" s="98"/>
      <c r="E46" s="98"/>
      <c r="F46" s="98"/>
      <c r="G46" s="98"/>
      <c r="H46" s="98"/>
    </row>
    <row r="47" spans="2:8" ht="15" customHeight="1" x14ac:dyDescent="0.45">
      <c r="B47" s="4"/>
      <c r="C47" s="1" t="str">
        <f>+'F2 TOTAL'!C51</f>
        <v>Salarié sans 5ième sec. ou 9ième moyen</v>
      </c>
      <c r="D47" s="98"/>
      <c r="E47" s="98"/>
      <c r="F47" s="98"/>
      <c r="G47" s="98"/>
      <c r="H47" s="98"/>
    </row>
    <row r="48" spans="2:8" ht="15" customHeight="1" x14ac:dyDescent="0.45">
      <c r="B48" s="4"/>
      <c r="C48" s="1" t="str">
        <f>+'F2 TOTAL'!C52</f>
        <v>Salarié non diplômé</v>
      </c>
      <c r="D48" s="98"/>
      <c r="E48" s="98"/>
      <c r="F48" s="98"/>
      <c r="G48" s="98"/>
      <c r="H48" s="98"/>
    </row>
    <row r="49" spans="2:8" ht="15" customHeight="1" x14ac:dyDescent="0.45">
      <c r="B49" s="2" t="s">
        <v>33</v>
      </c>
      <c r="C49" s="20"/>
      <c r="D49" s="100"/>
      <c r="E49" s="101"/>
      <c r="F49" s="102"/>
      <c r="G49" s="102"/>
      <c r="H49" s="100"/>
    </row>
    <row r="50" spans="2:8" ht="15" customHeight="1" x14ac:dyDescent="0.45">
      <c r="B50" s="4"/>
      <c r="C50" s="1" t="str">
        <f>+'F2 TOTAL'!C54</f>
        <v>Salarié avec CATP ou CAP</v>
      </c>
      <c r="D50" s="98"/>
      <c r="E50" s="98"/>
      <c r="F50" s="98"/>
      <c r="G50" s="98"/>
      <c r="H50" s="98"/>
    </row>
    <row r="51" spans="2:8" ht="15" customHeight="1" x14ac:dyDescent="0.45">
      <c r="B51" s="4"/>
      <c r="C51" s="1" t="str">
        <f>+'F2 TOTAL'!C55</f>
        <v>Salarié sans CATP</v>
      </c>
      <c r="D51" s="98"/>
      <c r="E51" s="98"/>
      <c r="F51" s="98"/>
      <c r="G51" s="98"/>
      <c r="H51" s="98"/>
    </row>
    <row r="52" spans="2:8" ht="15" customHeight="1" x14ac:dyDescent="0.45">
      <c r="B52" s="4"/>
      <c r="C52" s="1" t="str">
        <f>+'F2 TOTAL'!C56</f>
        <v>Salarié non diplômé - Nettoyage</v>
      </c>
      <c r="D52" s="98"/>
      <c r="E52" s="98"/>
      <c r="F52" s="98"/>
      <c r="G52" s="98"/>
      <c r="H52" s="98"/>
    </row>
    <row r="53" spans="2:8" ht="15" customHeight="1" x14ac:dyDescent="0.45">
      <c r="B53" s="4"/>
      <c r="C53" s="1" t="str">
        <f>+'F2 TOTAL'!C57</f>
        <v>Salarié non diplômé - Aide cuisinière</v>
      </c>
      <c r="D53" s="98"/>
      <c r="E53" s="98"/>
      <c r="F53" s="98"/>
      <c r="G53" s="98"/>
      <c r="H53" s="98"/>
    </row>
    <row r="54" spans="2:8" ht="15" customHeight="1" x14ac:dyDescent="0.45">
      <c r="B54" s="4"/>
      <c r="C54" s="1" t="str">
        <f>+'F2 TOTAL'!C58</f>
        <v>Salarié non diplômé - Lingère</v>
      </c>
      <c r="D54" s="98"/>
      <c r="E54" s="98"/>
      <c r="F54" s="98"/>
      <c r="G54" s="98"/>
      <c r="H54" s="98"/>
    </row>
    <row r="55" spans="2:8" ht="15" customHeight="1" x14ac:dyDescent="0.45">
      <c r="B55" s="10"/>
      <c r="C55" s="24" t="str">
        <f>+'F2 TOTAL'!C59</f>
        <v>Salarié non diplômé - Chauffeur</v>
      </c>
      <c r="D55" s="98"/>
      <c r="E55" s="98"/>
      <c r="F55" s="98"/>
      <c r="G55" s="98"/>
      <c r="H55" s="98"/>
    </row>
    <row r="56" spans="2:8" ht="15" customHeight="1" x14ac:dyDescent="0.45">
      <c r="D56" s="23"/>
      <c r="E56" s="23"/>
      <c r="F56" s="23"/>
      <c r="G56" s="23"/>
      <c r="H56" s="23"/>
    </row>
    <row r="57" spans="2:8" ht="15" customHeight="1" x14ac:dyDescent="0.45">
      <c r="B57" s="7" t="s">
        <v>215</v>
      </c>
      <c r="C57" s="25"/>
      <c r="D57" s="92">
        <f>SUM(D13:D55)</f>
        <v>0</v>
      </c>
      <c r="E57" s="92">
        <f>SUM(E13:E55)</f>
        <v>0</v>
      </c>
      <c r="F57" s="92">
        <f>SUM(F13:F55)</f>
        <v>0</v>
      </c>
      <c r="G57" s="92">
        <f>SUM(G13:G55)</f>
        <v>0</v>
      </c>
      <c r="H57" s="92">
        <f>SUM(H13:H55)</f>
        <v>0</v>
      </c>
    </row>
  </sheetData>
  <mergeCells count="5">
    <mergeCell ref="B2:H2"/>
    <mergeCell ref="B4:H4"/>
    <mergeCell ref="B5:H5"/>
    <mergeCell ref="D7:H7"/>
    <mergeCell ref="D9:G9"/>
  </mergeCells>
  <conditionalFormatting sqref="B2">
    <cfRule type="expression" dxfId="23" priority="1">
      <formula>$J$2="OK"</formula>
    </cfRule>
    <cfRule type="expression" dxfId="22" priority="2">
      <formula>$J$2="NOK"</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1105"/>
  <sheetViews>
    <sheetView showGridLines="0" zoomScale="79" zoomScaleNormal="79" workbookViewId="0">
      <pane ySplit="10" topLeftCell="A11" activePane="bottomLeft" state="frozen"/>
      <selection pane="bottomLeft" activeCell="N9" sqref="N9"/>
    </sheetView>
  </sheetViews>
  <sheetFormatPr baseColWidth="10" defaultColWidth="11.3984375" defaultRowHeight="15" customHeight="1" x14ac:dyDescent="0.45"/>
  <cols>
    <col min="1" max="1" width="5" style="201" hidden="1" customWidth="1"/>
    <col min="2" max="2" width="2" style="201" hidden="1" customWidth="1"/>
    <col min="3" max="3" width="10" style="202" hidden="1" customWidth="1"/>
    <col min="4" max="4" width="2.86328125" style="202" customWidth="1"/>
    <col min="5" max="12" width="12.86328125" style="201" customWidth="1"/>
    <col min="13" max="13" width="70.3984375" style="201" customWidth="1"/>
    <col min="14" max="14" width="12.86328125" style="201" customWidth="1"/>
    <col min="15" max="15" width="2.86328125" style="201" customWidth="1"/>
    <col min="16" max="16" width="12.86328125" style="201" customWidth="1"/>
    <col min="17" max="17" width="2.86328125" style="201" customWidth="1"/>
    <col min="18" max="18" width="12.86328125" style="201" customWidth="1"/>
    <col min="19" max="19" width="2.86328125" style="201" customWidth="1"/>
    <col min="20" max="20" width="12.86328125" style="201" customWidth="1"/>
    <col min="21" max="21" width="2.86328125" style="201" customWidth="1"/>
    <col min="22" max="22" width="14.265625" style="201" customWidth="1"/>
    <col min="23" max="23" width="2.86328125" style="201" customWidth="1"/>
    <col min="24" max="24" width="14.265625" style="201" customWidth="1"/>
    <col min="25" max="25" width="2.86328125" style="201" customWidth="1"/>
    <col min="26" max="26" width="14.265625" style="201" customWidth="1"/>
    <col min="27" max="16384" width="11.3984375" style="201"/>
  </cols>
  <sheetData>
    <row r="1" spans="1:28" ht="15" customHeight="1" thickBot="1" x14ac:dyDescent="0.5">
      <c r="E1" s="203"/>
      <c r="F1" s="203"/>
      <c r="G1" s="203"/>
      <c r="H1" s="203"/>
      <c r="I1" s="203"/>
      <c r="J1" s="203"/>
      <c r="K1" s="203"/>
      <c r="L1" s="203"/>
      <c r="M1" s="203"/>
      <c r="N1" s="203"/>
      <c r="O1" s="203"/>
      <c r="P1" s="204"/>
      <c r="Q1" s="203"/>
      <c r="R1" s="203"/>
    </row>
    <row r="2" spans="1:28" ht="60" customHeight="1" thickBot="1" x14ac:dyDescent="0.5">
      <c r="E2" s="333" t="s">
        <v>1464</v>
      </c>
      <c r="F2" s="334"/>
      <c r="G2" s="334"/>
      <c r="H2" s="334"/>
      <c r="I2" s="334"/>
      <c r="J2" s="334"/>
      <c r="K2" s="334"/>
      <c r="L2" s="334"/>
      <c r="M2" s="334"/>
      <c r="N2" s="334"/>
      <c r="O2" s="334"/>
      <c r="P2" s="334"/>
      <c r="Q2" s="334"/>
      <c r="R2" s="334"/>
      <c r="S2" s="334"/>
      <c r="T2" s="334"/>
      <c r="U2" s="334"/>
      <c r="V2" s="335"/>
      <c r="X2" s="97" t="str">
        <f>IFERROR(IF(VLOOKUP("erreur",$V$12:$V$1104,1,FALSE)="erreur","NOK","OK"),"OK")</f>
        <v>OK</v>
      </c>
    </row>
    <row r="5" spans="1:28" ht="15" customHeight="1" x14ac:dyDescent="0.45">
      <c r="F5" s="205" t="s">
        <v>217</v>
      </c>
    </row>
    <row r="6" spans="1:28" ht="15" customHeight="1" x14ac:dyDescent="0.45">
      <c r="F6" s="207" t="s">
        <v>218</v>
      </c>
      <c r="G6" s="206" t="s">
        <v>219</v>
      </c>
    </row>
    <row r="7" spans="1:28" ht="15" customHeight="1" x14ac:dyDescent="0.45">
      <c r="F7" s="207" t="s">
        <v>220</v>
      </c>
      <c r="G7" s="206" t="s">
        <v>221</v>
      </c>
    </row>
    <row r="8" spans="1:28" ht="15" customHeight="1" x14ac:dyDescent="0.45">
      <c r="N8" s="208" t="s">
        <v>222</v>
      </c>
      <c r="R8" s="208" t="str">
        <f>+N8</f>
        <v>ESI</v>
      </c>
      <c r="V8" s="336" t="s">
        <v>223</v>
      </c>
      <c r="X8" s="336" t="s">
        <v>224</v>
      </c>
      <c r="Z8" s="339" t="s">
        <v>225</v>
      </c>
      <c r="AA8" s="339"/>
      <c r="AB8" s="339"/>
    </row>
    <row r="9" spans="1:28" ht="15" customHeight="1" x14ac:dyDescent="0.45">
      <c r="N9" s="209">
        <f>+'F1'!C5</f>
        <v>0</v>
      </c>
      <c r="R9" s="209">
        <f>+N9</f>
        <v>0</v>
      </c>
      <c r="V9" s="337"/>
      <c r="X9" s="337"/>
      <c r="Z9" s="339"/>
      <c r="AA9" s="339"/>
      <c r="AB9" s="339"/>
    </row>
    <row r="10" spans="1:28" ht="15" customHeight="1" x14ac:dyDescent="0.45">
      <c r="E10" s="210" t="s">
        <v>226</v>
      </c>
      <c r="F10" s="211" t="s">
        <v>227</v>
      </c>
      <c r="G10" s="212" t="s">
        <v>228</v>
      </c>
      <c r="H10" s="213" t="s">
        <v>229</v>
      </c>
      <c r="I10" s="214" t="s">
        <v>230</v>
      </c>
      <c r="J10" s="215" t="s">
        <v>231</v>
      </c>
      <c r="K10" s="216" t="s">
        <v>232</v>
      </c>
      <c r="L10" s="201" t="s">
        <v>233</v>
      </c>
      <c r="N10" s="217">
        <f>+'F1'!C7</f>
        <v>0</v>
      </c>
      <c r="P10" s="218"/>
      <c r="R10" s="217">
        <f>+N10</f>
        <v>0</v>
      </c>
      <c r="V10" s="338"/>
      <c r="X10" s="338"/>
      <c r="Z10" s="339"/>
      <c r="AA10" s="339"/>
      <c r="AB10" s="339"/>
    </row>
    <row r="11" spans="1:28" ht="15" customHeight="1" x14ac:dyDescent="0.45">
      <c r="A11" s="201">
        <v>1</v>
      </c>
      <c r="B11" s="201">
        <f>LEN(C11)</f>
        <v>2</v>
      </c>
      <c r="C11" s="202">
        <v>60</v>
      </c>
      <c r="E11" s="219">
        <v>60</v>
      </c>
      <c r="F11" s="219" t="s">
        <v>234</v>
      </c>
      <c r="G11" s="219" t="s">
        <v>234</v>
      </c>
      <c r="H11" s="219" t="s">
        <v>234</v>
      </c>
      <c r="I11" s="219" t="s">
        <v>234</v>
      </c>
      <c r="J11" s="219" t="s">
        <v>234</v>
      </c>
      <c r="K11" s="219" t="s">
        <v>234</v>
      </c>
      <c r="L11" s="219" t="s">
        <v>234</v>
      </c>
      <c r="M11" s="219" t="s">
        <v>235</v>
      </c>
      <c r="N11" s="220"/>
      <c r="P11" s="221"/>
      <c r="Q11" s="201" t="s">
        <v>234</v>
      </c>
      <c r="R11" s="221"/>
      <c r="T11" s="221"/>
      <c r="Z11" s="332"/>
      <c r="AA11" s="332"/>
      <c r="AB11" s="332"/>
    </row>
    <row r="12" spans="1:28" ht="15" customHeight="1" x14ac:dyDescent="0.45">
      <c r="A12" s="201">
        <v>2</v>
      </c>
      <c r="B12" s="201">
        <f t="shared" ref="B12:B75" si="0">LEN(C12)</f>
        <v>3</v>
      </c>
      <c r="C12" s="202">
        <v>601</v>
      </c>
      <c r="E12" s="222" t="s">
        <v>234</v>
      </c>
      <c r="F12" s="223">
        <v>601</v>
      </c>
      <c r="G12" s="222" t="s">
        <v>234</v>
      </c>
      <c r="H12" s="222" t="s">
        <v>234</v>
      </c>
      <c r="I12" s="222" t="s">
        <v>234</v>
      </c>
      <c r="J12" s="222" t="s">
        <v>234</v>
      </c>
      <c r="K12" s="222" t="s">
        <v>234</v>
      </c>
      <c r="L12" s="222" t="s">
        <v>234</v>
      </c>
      <c r="M12" s="223" t="s">
        <v>236</v>
      </c>
      <c r="N12" s="224"/>
      <c r="P12" s="225">
        <f>N12-SUM(P13:P20)</f>
        <v>0</v>
      </c>
      <c r="Q12" s="201" t="s">
        <v>234</v>
      </c>
      <c r="R12" s="224"/>
      <c r="T12" s="225">
        <f>R12+T13+T14+T15+T20</f>
        <v>0</v>
      </c>
      <c r="V12" s="73" t="str">
        <f>IF(OR(P12&lt;0,T12&lt;0),"erreur","OK")</f>
        <v>OK</v>
      </c>
      <c r="X12" s="73" t="str">
        <f>IF(P12&gt;1,"justifier la différence","OK")</f>
        <v>OK</v>
      </c>
      <c r="Z12" s="332"/>
      <c r="AA12" s="332"/>
      <c r="AB12" s="332"/>
    </row>
    <row r="13" spans="1:28" ht="15" customHeight="1" x14ac:dyDescent="0.45">
      <c r="A13" s="201">
        <v>3</v>
      </c>
      <c r="B13" s="201">
        <f t="shared" si="0"/>
        <v>4</v>
      </c>
      <c r="C13" s="202">
        <v>6011</v>
      </c>
      <c r="E13" s="222" t="s">
        <v>234</v>
      </c>
      <c r="F13" s="222"/>
      <c r="G13" s="226">
        <v>6011</v>
      </c>
      <c r="H13" s="222" t="s">
        <v>234</v>
      </c>
      <c r="I13" s="222" t="s">
        <v>234</v>
      </c>
      <c r="J13" s="222" t="s">
        <v>234</v>
      </c>
      <c r="K13" s="222" t="s">
        <v>234</v>
      </c>
      <c r="L13" s="222" t="s">
        <v>234</v>
      </c>
      <c r="M13" s="226" t="s">
        <v>237</v>
      </c>
      <c r="N13" s="224"/>
      <c r="P13" s="225">
        <f>N13</f>
        <v>0</v>
      </c>
      <c r="Q13" s="201" t="s">
        <v>234</v>
      </c>
      <c r="R13" s="224"/>
      <c r="T13" s="225">
        <f>R13</f>
        <v>0</v>
      </c>
      <c r="Z13" s="332"/>
      <c r="AA13" s="332"/>
      <c r="AB13" s="332"/>
    </row>
    <row r="14" spans="1:28" ht="15" customHeight="1" x14ac:dyDescent="0.45">
      <c r="A14" s="201">
        <v>4</v>
      </c>
      <c r="B14" s="201">
        <f t="shared" si="0"/>
        <v>4</v>
      </c>
      <c r="C14" s="202">
        <v>6012</v>
      </c>
      <c r="E14" s="222" t="s">
        <v>234</v>
      </c>
      <c r="F14" s="222"/>
      <c r="G14" s="226">
        <v>6012</v>
      </c>
      <c r="H14" s="222" t="s">
        <v>234</v>
      </c>
      <c r="I14" s="222" t="s">
        <v>234</v>
      </c>
      <c r="J14" s="222" t="s">
        <v>234</v>
      </c>
      <c r="K14" s="222" t="s">
        <v>234</v>
      </c>
      <c r="L14" s="222" t="s">
        <v>234</v>
      </c>
      <c r="M14" s="226" t="s">
        <v>238</v>
      </c>
      <c r="N14" s="224"/>
      <c r="P14" s="225">
        <f>N14</f>
        <v>0</v>
      </c>
      <c r="Q14" s="201" t="s">
        <v>234</v>
      </c>
      <c r="R14" s="224"/>
      <c r="T14" s="225">
        <f>R14</f>
        <v>0</v>
      </c>
      <c r="Z14" s="332"/>
      <c r="AA14" s="332"/>
      <c r="AB14" s="332"/>
    </row>
    <row r="15" spans="1:28" ht="15" customHeight="1" x14ac:dyDescent="0.45">
      <c r="A15" s="201">
        <v>5</v>
      </c>
      <c r="B15" s="201">
        <f t="shared" si="0"/>
        <v>4</v>
      </c>
      <c r="C15" s="202">
        <v>6013</v>
      </c>
      <c r="E15" s="222" t="s">
        <v>234</v>
      </c>
      <c r="F15" s="222"/>
      <c r="G15" s="226">
        <v>6013</v>
      </c>
      <c r="H15" s="222" t="s">
        <v>234</v>
      </c>
      <c r="I15" s="222" t="s">
        <v>234</v>
      </c>
      <c r="J15" s="222" t="s">
        <v>234</v>
      </c>
      <c r="K15" s="222" t="s">
        <v>234</v>
      </c>
      <c r="L15" s="222" t="s">
        <v>234</v>
      </c>
      <c r="M15" s="226" t="s">
        <v>239</v>
      </c>
      <c r="N15" s="224"/>
      <c r="P15" s="225">
        <f>N15-P16-P17-P18-P19</f>
        <v>0</v>
      </c>
      <c r="Q15" s="201" t="s">
        <v>234</v>
      </c>
      <c r="R15" s="224"/>
      <c r="T15" s="225">
        <f>R15+T16+T17+T18+T19</f>
        <v>0</v>
      </c>
      <c r="Z15" s="332"/>
      <c r="AA15" s="332"/>
      <c r="AB15" s="332"/>
    </row>
    <row r="16" spans="1:28" ht="15" customHeight="1" x14ac:dyDescent="0.45">
      <c r="A16" s="201">
        <v>6</v>
      </c>
      <c r="B16" s="201">
        <f t="shared" si="0"/>
        <v>5</v>
      </c>
      <c r="C16" s="202">
        <v>60131</v>
      </c>
      <c r="E16" s="222" t="s">
        <v>234</v>
      </c>
      <c r="F16" s="222"/>
      <c r="G16" s="222" t="s">
        <v>234</v>
      </c>
      <c r="H16" s="227">
        <v>60131</v>
      </c>
      <c r="I16" s="222" t="s">
        <v>234</v>
      </c>
      <c r="J16" s="222" t="s">
        <v>234</v>
      </c>
      <c r="K16" s="222" t="s">
        <v>234</v>
      </c>
      <c r="L16" s="222" t="s">
        <v>234</v>
      </c>
      <c r="M16" s="227" t="s">
        <v>240</v>
      </c>
      <c r="N16" s="224"/>
      <c r="P16" s="225">
        <f>N16</f>
        <v>0</v>
      </c>
      <c r="Q16" s="201" t="s">
        <v>234</v>
      </c>
      <c r="R16" s="224"/>
      <c r="T16" s="225">
        <f>R16</f>
        <v>0</v>
      </c>
      <c r="Z16" s="332"/>
      <c r="AA16" s="332"/>
      <c r="AB16" s="332"/>
    </row>
    <row r="17" spans="1:28" ht="15" customHeight="1" x14ac:dyDescent="0.45">
      <c r="A17" s="201">
        <v>7</v>
      </c>
      <c r="B17" s="201">
        <f t="shared" si="0"/>
        <v>5</v>
      </c>
      <c r="C17" s="202">
        <v>60132</v>
      </c>
      <c r="E17" s="222" t="s">
        <v>234</v>
      </c>
      <c r="F17" s="222"/>
      <c r="G17" s="222" t="s">
        <v>234</v>
      </c>
      <c r="H17" s="227">
        <v>60132</v>
      </c>
      <c r="I17" s="222" t="s">
        <v>234</v>
      </c>
      <c r="J17" s="222" t="s">
        <v>234</v>
      </c>
      <c r="K17" s="222" t="s">
        <v>234</v>
      </c>
      <c r="L17" s="222" t="s">
        <v>234</v>
      </c>
      <c r="M17" s="227" t="s">
        <v>241</v>
      </c>
      <c r="N17" s="224"/>
      <c r="P17" s="225">
        <f t="shared" ref="P17:P19" si="1">N17</f>
        <v>0</v>
      </c>
      <c r="Q17" s="201" t="s">
        <v>234</v>
      </c>
      <c r="R17" s="224"/>
      <c r="T17" s="225">
        <f t="shared" ref="T17:T19" si="2">R17</f>
        <v>0</v>
      </c>
      <c r="Z17" s="332"/>
      <c r="AA17" s="332"/>
      <c r="AB17" s="332"/>
    </row>
    <row r="18" spans="1:28" ht="15" customHeight="1" x14ac:dyDescent="0.45">
      <c r="A18" s="201">
        <v>8</v>
      </c>
      <c r="B18" s="201">
        <f t="shared" si="0"/>
        <v>5</v>
      </c>
      <c r="C18" s="202">
        <v>60133</v>
      </c>
      <c r="E18" s="222" t="s">
        <v>234</v>
      </c>
      <c r="F18" s="222"/>
      <c r="G18" s="222" t="s">
        <v>234</v>
      </c>
      <c r="H18" s="227">
        <v>60133</v>
      </c>
      <c r="I18" s="222" t="s">
        <v>234</v>
      </c>
      <c r="J18" s="222" t="s">
        <v>234</v>
      </c>
      <c r="K18" s="222" t="s">
        <v>234</v>
      </c>
      <c r="L18" s="222" t="s">
        <v>234</v>
      </c>
      <c r="M18" s="227" t="s">
        <v>242</v>
      </c>
      <c r="N18" s="224"/>
      <c r="P18" s="225">
        <f t="shared" si="1"/>
        <v>0</v>
      </c>
      <c r="Q18" s="201" t="s">
        <v>234</v>
      </c>
      <c r="R18" s="224"/>
      <c r="T18" s="225">
        <f t="shared" si="2"/>
        <v>0</v>
      </c>
      <c r="Z18" s="332"/>
      <c r="AA18" s="332"/>
      <c r="AB18" s="332"/>
    </row>
    <row r="19" spans="1:28" ht="15" customHeight="1" x14ac:dyDescent="0.45">
      <c r="A19" s="201">
        <v>9</v>
      </c>
      <c r="B19" s="201">
        <f t="shared" si="0"/>
        <v>5</v>
      </c>
      <c r="C19" s="202">
        <v>60138</v>
      </c>
      <c r="E19" s="222" t="s">
        <v>234</v>
      </c>
      <c r="F19" s="222"/>
      <c r="G19" s="222" t="s">
        <v>234</v>
      </c>
      <c r="H19" s="227">
        <v>60138</v>
      </c>
      <c r="I19" s="222" t="s">
        <v>234</v>
      </c>
      <c r="J19" s="222" t="s">
        <v>234</v>
      </c>
      <c r="K19" s="222" t="s">
        <v>234</v>
      </c>
      <c r="L19" s="222" t="s">
        <v>234</v>
      </c>
      <c r="M19" s="227" t="s">
        <v>243</v>
      </c>
      <c r="N19" s="224"/>
      <c r="P19" s="225">
        <f t="shared" si="1"/>
        <v>0</v>
      </c>
      <c r="Q19" s="201" t="s">
        <v>234</v>
      </c>
      <c r="R19" s="224"/>
      <c r="T19" s="225">
        <f t="shared" si="2"/>
        <v>0</v>
      </c>
      <c r="Z19" s="332"/>
      <c r="AA19" s="332"/>
      <c r="AB19" s="332"/>
    </row>
    <row r="20" spans="1:28" ht="15" customHeight="1" x14ac:dyDescent="0.45">
      <c r="A20" s="201">
        <v>10</v>
      </c>
      <c r="B20" s="201">
        <f t="shared" si="0"/>
        <v>4</v>
      </c>
      <c r="C20" s="202">
        <v>6018</v>
      </c>
      <c r="E20" s="222" t="s">
        <v>234</v>
      </c>
      <c r="F20" s="222"/>
      <c r="G20" s="226">
        <v>6018</v>
      </c>
      <c r="H20" s="222" t="s">
        <v>234</v>
      </c>
      <c r="I20" s="222" t="s">
        <v>234</v>
      </c>
      <c r="J20" s="222" t="s">
        <v>234</v>
      </c>
      <c r="K20" s="222" t="s">
        <v>234</v>
      </c>
      <c r="L20" s="222" t="s">
        <v>234</v>
      </c>
      <c r="M20" s="226" t="s">
        <v>244</v>
      </c>
      <c r="N20" s="224"/>
      <c r="P20" s="225">
        <f>N20</f>
        <v>0</v>
      </c>
      <c r="Q20" s="201" t="s">
        <v>234</v>
      </c>
      <c r="R20" s="224"/>
      <c r="T20" s="225">
        <f>R20</f>
        <v>0</v>
      </c>
      <c r="Z20" s="332"/>
      <c r="AA20" s="332"/>
      <c r="AB20" s="332"/>
    </row>
    <row r="21" spans="1:28" ht="15" customHeight="1" x14ac:dyDescent="0.45">
      <c r="A21" s="201">
        <v>11</v>
      </c>
      <c r="B21" s="201">
        <f t="shared" si="0"/>
        <v>3</v>
      </c>
      <c r="C21" s="202">
        <v>602</v>
      </c>
      <c r="E21" s="222" t="s">
        <v>234</v>
      </c>
      <c r="F21" s="223">
        <v>602</v>
      </c>
      <c r="G21" s="222" t="s">
        <v>234</v>
      </c>
      <c r="H21" s="222" t="s">
        <v>234</v>
      </c>
      <c r="I21" s="222" t="s">
        <v>234</v>
      </c>
      <c r="J21" s="222" t="s">
        <v>234</v>
      </c>
      <c r="K21" s="222" t="s">
        <v>234</v>
      </c>
      <c r="L21" s="222" t="s">
        <v>234</v>
      </c>
      <c r="M21" s="223" t="s">
        <v>245</v>
      </c>
      <c r="N21" s="224"/>
      <c r="P21" s="225">
        <f>N21-SUM(P22:P39)</f>
        <v>0</v>
      </c>
      <c r="Q21" s="201" t="s">
        <v>234</v>
      </c>
      <c r="R21" s="224"/>
      <c r="T21" s="225">
        <f>R21+T22+T28+T35+T39</f>
        <v>0</v>
      </c>
      <c r="V21" s="73" t="str">
        <f>IF(OR(P21&lt;0,T21&lt;0),"erreur","OK")</f>
        <v>OK</v>
      </c>
      <c r="X21" s="73" t="str">
        <f>IF(P21&gt;1,"justifier la différence","OK")</f>
        <v>OK</v>
      </c>
      <c r="Z21" s="332"/>
      <c r="AA21" s="332"/>
      <c r="AB21" s="332"/>
    </row>
    <row r="22" spans="1:28" ht="15" customHeight="1" x14ac:dyDescent="0.45">
      <c r="A22" s="201">
        <v>12</v>
      </c>
      <c r="B22" s="201">
        <f t="shared" si="0"/>
        <v>4</v>
      </c>
      <c r="C22" s="202">
        <v>6021</v>
      </c>
      <c r="E22" s="222" t="s">
        <v>234</v>
      </c>
      <c r="F22" s="222"/>
      <c r="G22" s="226">
        <v>6021</v>
      </c>
      <c r="H22" s="222" t="s">
        <v>234</v>
      </c>
      <c r="I22" s="222" t="s">
        <v>234</v>
      </c>
      <c r="J22" s="222" t="s">
        <v>234</v>
      </c>
      <c r="K22" s="222" t="s">
        <v>234</v>
      </c>
      <c r="L22" s="222" t="s">
        <v>234</v>
      </c>
      <c r="M22" s="226" t="s">
        <v>246</v>
      </c>
      <c r="N22" s="224"/>
      <c r="P22" s="225">
        <f>N22-P23-P24-P25-P26-P27</f>
        <v>0</v>
      </c>
      <c r="Q22" s="201" t="s">
        <v>234</v>
      </c>
      <c r="R22" s="224"/>
      <c r="T22" s="225">
        <f>R22+T23+T24+T25+T26+T27</f>
        <v>0</v>
      </c>
      <c r="Z22" s="332"/>
      <c r="AA22" s="332"/>
      <c r="AB22" s="332"/>
    </row>
    <row r="23" spans="1:28" ht="15" customHeight="1" x14ac:dyDescent="0.45">
      <c r="A23" s="201">
        <v>13</v>
      </c>
      <c r="B23" s="201">
        <f t="shared" si="0"/>
        <v>5</v>
      </c>
      <c r="C23" s="202">
        <v>60211</v>
      </c>
      <c r="E23" s="222" t="s">
        <v>234</v>
      </c>
      <c r="F23" s="222"/>
      <c r="G23" s="222" t="s">
        <v>234</v>
      </c>
      <c r="H23" s="227">
        <v>60211</v>
      </c>
      <c r="I23" s="222" t="s">
        <v>234</v>
      </c>
      <c r="J23" s="222" t="s">
        <v>234</v>
      </c>
      <c r="K23" s="222" t="s">
        <v>234</v>
      </c>
      <c r="L23" s="222" t="s">
        <v>234</v>
      </c>
      <c r="M23" s="227" t="s">
        <v>247</v>
      </c>
      <c r="N23" s="224"/>
      <c r="P23" s="225">
        <f t="shared" ref="P23:P27" si="3">N23</f>
        <v>0</v>
      </c>
      <c r="Q23" s="201" t="s">
        <v>234</v>
      </c>
      <c r="R23" s="224"/>
      <c r="T23" s="225">
        <f t="shared" ref="T23:T27" si="4">R23</f>
        <v>0</v>
      </c>
      <c r="Z23" s="332"/>
      <c r="AA23" s="332"/>
      <c r="AB23" s="332"/>
    </row>
    <row r="24" spans="1:28" ht="15" customHeight="1" x14ac:dyDescent="0.45">
      <c r="A24" s="201">
        <v>14</v>
      </c>
      <c r="B24" s="201">
        <f t="shared" si="0"/>
        <v>5</v>
      </c>
      <c r="C24" s="202">
        <v>60212</v>
      </c>
      <c r="E24" s="222" t="s">
        <v>234</v>
      </c>
      <c r="F24" s="222"/>
      <c r="G24" s="222" t="s">
        <v>234</v>
      </c>
      <c r="H24" s="227">
        <v>60212</v>
      </c>
      <c r="I24" s="222" t="s">
        <v>234</v>
      </c>
      <c r="J24" s="222" t="s">
        <v>234</v>
      </c>
      <c r="K24" s="222" t="s">
        <v>234</v>
      </c>
      <c r="L24" s="222" t="s">
        <v>234</v>
      </c>
      <c r="M24" s="227" t="s">
        <v>248</v>
      </c>
      <c r="N24" s="224"/>
      <c r="P24" s="225">
        <f t="shared" si="3"/>
        <v>0</v>
      </c>
      <c r="Q24" s="201" t="s">
        <v>234</v>
      </c>
      <c r="R24" s="224"/>
      <c r="T24" s="225">
        <f t="shared" si="4"/>
        <v>0</v>
      </c>
      <c r="Z24" s="332"/>
      <c r="AA24" s="332"/>
      <c r="AB24" s="332"/>
    </row>
    <row r="25" spans="1:28" ht="15" customHeight="1" x14ac:dyDescent="0.45">
      <c r="A25" s="201">
        <v>15</v>
      </c>
      <c r="B25" s="201">
        <f t="shared" si="0"/>
        <v>5</v>
      </c>
      <c r="C25" s="202">
        <v>60213</v>
      </c>
      <c r="E25" s="222" t="s">
        <v>234</v>
      </c>
      <c r="F25" s="222"/>
      <c r="G25" s="222" t="s">
        <v>234</v>
      </c>
      <c r="H25" s="227">
        <v>60213</v>
      </c>
      <c r="I25" s="222" t="s">
        <v>234</v>
      </c>
      <c r="J25" s="222" t="s">
        <v>234</v>
      </c>
      <c r="K25" s="222" t="s">
        <v>234</v>
      </c>
      <c r="L25" s="222" t="s">
        <v>234</v>
      </c>
      <c r="M25" s="227" t="s">
        <v>249</v>
      </c>
      <c r="N25" s="224"/>
      <c r="P25" s="225">
        <f t="shared" si="3"/>
        <v>0</v>
      </c>
      <c r="Q25" s="201" t="s">
        <v>234</v>
      </c>
      <c r="R25" s="224"/>
      <c r="T25" s="225">
        <f t="shared" si="4"/>
        <v>0</v>
      </c>
      <c r="Z25" s="332"/>
      <c r="AA25" s="332"/>
      <c r="AB25" s="332"/>
    </row>
    <row r="26" spans="1:28" ht="15" customHeight="1" x14ac:dyDescent="0.45">
      <c r="A26" s="201">
        <v>16</v>
      </c>
      <c r="B26" s="201">
        <f t="shared" si="0"/>
        <v>5</v>
      </c>
      <c r="C26" s="202">
        <v>60214</v>
      </c>
      <c r="E26" s="222" t="s">
        <v>234</v>
      </c>
      <c r="F26" s="222"/>
      <c r="G26" s="222" t="s">
        <v>234</v>
      </c>
      <c r="H26" s="227">
        <v>60214</v>
      </c>
      <c r="I26" s="222" t="s">
        <v>234</v>
      </c>
      <c r="J26" s="222" t="s">
        <v>234</v>
      </c>
      <c r="K26" s="222" t="s">
        <v>234</v>
      </c>
      <c r="L26" s="222" t="s">
        <v>234</v>
      </c>
      <c r="M26" s="227" t="s">
        <v>250</v>
      </c>
      <c r="N26" s="224"/>
      <c r="P26" s="225">
        <f t="shared" si="3"/>
        <v>0</v>
      </c>
      <c r="Q26" s="201" t="s">
        <v>234</v>
      </c>
      <c r="R26" s="224"/>
      <c r="T26" s="225">
        <f t="shared" si="4"/>
        <v>0</v>
      </c>
      <c r="Z26" s="332"/>
      <c r="AA26" s="332"/>
      <c r="AB26" s="332"/>
    </row>
    <row r="27" spans="1:28" ht="15" customHeight="1" x14ac:dyDescent="0.45">
      <c r="A27" s="201">
        <v>17</v>
      </c>
      <c r="B27" s="201">
        <f t="shared" si="0"/>
        <v>5</v>
      </c>
      <c r="C27" s="202">
        <v>60218</v>
      </c>
      <c r="E27" s="222" t="s">
        <v>234</v>
      </c>
      <c r="F27" s="222"/>
      <c r="G27" s="222" t="s">
        <v>234</v>
      </c>
      <c r="H27" s="227">
        <v>60218</v>
      </c>
      <c r="I27" s="222" t="s">
        <v>234</v>
      </c>
      <c r="J27" s="222" t="s">
        <v>234</v>
      </c>
      <c r="K27" s="222" t="s">
        <v>234</v>
      </c>
      <c r="L27" s="222" t="s">
        <v>234</v>
      </c>
      <c r="M27" s="227" t="s">
        <v>251</v>
      </c>
      <c r="N27" s="224"/>
      <c r="P27" s="225">
        <f t="shared" si="3"/>
        <v>0</v>
      </c>
      <c r="Q27" s="201" t="s">
        <v>234</v>
      </c>
      <c r="R27" s="224"/>
      <c r="T27" s="225">
        <f t="shared" si="4"/>
        <v>0</v>
      </c>
      <c r="Z27" s="332"/>
      <c r="AA27" s="332"/>
      <c r="AB27" s="332"/>
    </row>
    <row r="28" spans="1:28" ht="15" customHeight="1" x14ac:dyDescent="0.45">
      <c r="A28" s="201">
        <v>18</v>
      </c>
      <c r="B28" s="201">
        <f t="shared" si="0"/>
        <v>4</v>
      </c>
      <c r="C28" s="202">
        <v>6022</v>
      </c>
      <c r="E28" s="222" t="s">
        <v>234</v>
      </c>
      <c r="F28" s="222"/>
      <c r="G28" s="226">
        <v>6022</v>
      </c>
      <c r="H28" s="222" t="s">
        <v>234</v>
      </c>
      <c r="I28" s="222" t="s">
        <v>234</v>
      </c>
      <c r="J28" s="222" t="s">
        <v>234</v>
      </c>
      <c r="K28" s="222" t="s">
        <v>234</v>
      </c>
      <c r="L28" s="222" t="s">
        <v>234</v>
      </c>
      <c r="M28" s="226" t="s">
        <v>239</v>
      </c>
      <c r="N28" s="224"/>
      <c r="P28" s="225">
        <f>N28-P29-P30-P31-P32-P33-P34</f>
        <v>0</v>
      </c>
      <c r="Q28" s="201" t="s">
        <v>234</v>
      </c>
      <c r="R28" s="224"/>
      <c r="T28" s="225">
        <f>R28+T29+T33+T34</f>
        <v>0</v>
      </c>
      <c r="Z28" s="332"/>
      <c r="AA28" s="332"/>
      <c r="AB28" s="332"/>
    </row>
    <row r="29" spans="1:28" ht="15" customHeight="1" x14ac:dyDescent="0.45">
      <c r="A29" s="201">
        <v>19</v>
      </c>
      <c r="B29" s="201">
        <f t="shared" si="0"/>
        <v>5</v>
      </c>
      <c r="C29" s="202">
        <v>60221</v>
      </c>
      <c r="E29" s="222" t="s">
        <v>234</v>
      </c>
      <c r="F29" s="222"/>
      <c r="G29" s="222" t="s">
        <v>234</v>
      </c>
      <c r="H29" s="227">
        <v>60221</v>
      </c>
      <c r="I29" s="222" t="s">
        <v>234</v>
      </c>
      <c r="J29" s="222" t="s">
        <v>234</v>
      </c>
      <c r="K29" s="222" t="s">
        <v>234</v>
      </c>
      <c r="L29" s="222" t="s">
        <v>234</v>
      </c>
      <c r="M29" s="227" t="s">
        <v>252</v>
      </c>
      <c r="N29" s="224"/>
      <c r="P29" s="225">
        <f>N29-P30-P31-P32</f>
        <v>0</v>
      </c>
      <c r="Q29" s="201" t="s">
        <v>234</v>
      </c>
      <c r="R29" s="228"/>
      <c r="T29" s="225">
        <f>R29+T30+T31+T32</f>
        <v>0</v>
      </c>
      <c r="Z29" s="332"/>
      <c r="AA29" s="332"/>
      <c r="AB29" s="332"/>
    </row>
    <row r="30" spans="1:28" ht="15" customHeight="1" x14ac:dyDescent="0.45">
      <c r="A30" s="201">
        <v>20</v>
      </c>
      <c r="B30" s="201">
        <f t="shared" si="0"/>
        <v>6</v>
      </c>
      <c r="C30" s="202">
        <v>602211</v>
      </c>
      <c r="E30" s="222" t="s">
        <v>234</v>
      </c>
      <c r="F30" s="222"/>
      <c r="G30" s="222" t="s">
        <v>234</v>
      </c>
      <c r="H30" s="222" t="s">
        <v>234</v>
      </c>
      <c r="I30" s="229">
        <v>602211</v>
      </c>
      <c r="J30" s="222" t="s">
        <v>234</v>
      </c>
      <c r="K30" s="222" t="s">
        <v>234</v>
      </c>
      <c r="L30" s="222" t="s">
        <v>234</v>
      </c>
      <c r="M30" s="229" t="s">
        <v>253</v>
      </c>
      <c r="N30" s="224"/>
      <c r="P30" s="225">
        <f>N30</f>
        <v>0</v>
      </c>
      <c r="Q30" s="201" t="s">
        <v>234</v>
      </c>
      <c r="R30" s="224"/>
      <c r="T30" s="225">
        <f>R30</f>
        <v>0</v>
      </c>
      <c r="Z30" s="332"/>
      <c r="AA30" s="332"/>
      <c r="AB30" s="332"/>
    </row>
    <row r="31" spans="1:28" ht="15" customHeight="1" x14ac:dyDescent="0.45">
      <c r="A31" s="201">
        <v>21</v>
      </c>
      <c r="B31" s="201">
        <f t="shared" si="0"/>
        <v>6</v>
      </c>
      <c r="C31" s="202">
        <v>602212</v>
      </c>
      <c r="E31" s="222" t="s">
        <v>234</v>
      </c>
      <c r="F31" s="222"/>
      <c r="G31" s="222" t="s">
        <v>234</v>
      </c>
      <c r="H31" s="222" t="s">
        <v>234</v>
      </c>
      <c r="I31" s="229">
        <v>602212</v>
      </c>
      <c r="J31" s="222" t="s">
        <v>234</v>
      </c>
      <c r="K31" s="222" t="s">
        <v>234</v>
      </c>
      <c r="L31" s="222" t="s">
        <v>234</v>
      </c>
      <c r="M31" s="229" t="s">
        <v>254</v>
      </c>
      <c r="N31" s="224"/>
      <c r="P31" s="225">
        <f t="shared" ref="P31:P32" si="5">N31</f>
        <v>0</v>
      </c>
      <c r="Q31" s="201" t="s">
        <v>234</v>
      </c>
      <c r="R31" s="224"/>
      <c r="T31" s="225">
        <f t="shared" ref="T31:T32" si="6">R31</f>
        <v>0</v>
      </c>
      <c r="Z31" s="332"/>
      <c r="AA31" s="332"/>
      <c r="AB31" s="332"/>
    </row>
    <row r="32" spans="1:28" ht="15" customHeight="1" x14ac:dyDescent="0.45">
      <c r="A32" s="201">
        <v>22</v>
      </c>
      <c r="B32" s="201">
        <f t="shared" si="0"/>
        <v>6</v>
      </c>
      <c r="C32" s="202">
        <v>602218</v>
      </c>
      <c r="E32" s="222" t="s">
        <v>234</v>
      </c>
      <c r="F32" s="222"/>
      <c r="G32" s="222" t="s">
        <v>234</v>
      </c>
      <c r="H32" s="222" t="s">
        <v>234</v>
      </c>
      <c r="I32" s="229">
        <v>602218</v>
      </c>
      <c r="J32" s="222" t="s">
        <v>234</v>
      </c>
      <c r="K32" s="222" t="s">
        <v>234</v>
      </c>
      <c r="L32" s="222" t="s">
        <v>234</v>
      </c>
      <c r="M32" s="229" t="s">
        <v>255</v>
      </c>
      <c r="N32" s="224"/>
      <c r="P32" s="225">
        <f t="shared" si="5"/>
        <v>0</v>
      </c>
      <c r="Q32" s="201" t="s">
        <v>234</v>
      </c>
      <c r="R32" s="224"/>
      <c r="T32" s="225">
        <f t="shared" si="6"/>
        <v>0</v>
      </c>
      <c r="Z32" s="332"/>
      <c r="AA32" s="332"/>
      <c r="AB32" s="332"/>
    </row>
    <row r="33" spans="1:28" ht="15" customHeight="1" x14ac:dyDescent="0.45">
      <c r="A33" s="201">
        <v>23</v>
      </c>
      <c r="B33" s="201">
        <f t="shared" si="0"/>
        <v>5</v>
      </c>
      <c r="C33" s="202">
        <v>60222</v>
      </c>
      <c r="E33" s="222" t="s">
        <v>234</v>
      </c>
      <c r="F33" s="222"/>
      <c r="G33" s="222" t="s">
        <v>234</v>
      </c>
      <c r="H33" s="227">
        <v>60222</v>
      </c>
      <c r="I33" s="222" t="s">
        <v>234</v>
      </c>
      <c r="J33" s="222" t="s">
        <v>234</v>
      </c>
      <c r="K33" s="222" t="s">
        <v>234</v>
      </c>
      <c r="L33" s="222" t="s">
        <v>234</v>
      </c>
      <c r="M33" s="227" t="s">
        <v>256</v>
      </c>
      <c r="N33" s="224"/>
      <c r="P33" s="225">
        <f>N33</f>
        <v>0</v>
      </c>
      <c r="Q33" s="201" t="s">
        <v>234</v>
      </c>
      <c r="R33" s="224"/>
      <c r="T33" s="225">
        <f>R33</f>
        <v>0</v>
      </c>
      <c r="Z33" s="332"/>
      <c r="AA33" s="332"/>
      <c r="AB33" s="332"/>
    </row>
    <row r="34" spans="1:28" ht="15" customHeight="1" x14ac:dyDescent="0.45">
      <c r="A34" s="201">
        <v>24</v>
      </c>
      <c r="B34" s="201">
        <f t="shared" si="0"/>
        <v>5</v>
      </c>
      <c r="C34" s="202">
        <v>60228</v>
      </c>
      <c r="E34" s="222" t="s">
        <v>234</v>
      </c>
      <c r="F34" s="222"/>
      <c r="G34" s="222" t="s">
        <v>234</v>
      </c>
      <c r="H34" s="227">
        <v>60228</v>
      </c>
      <c r="I34" s="222" t="s">
        <v>234</v>
      </c>
      <c r="J34" s="222" t="s">
        <v>234</v>
      </c>
      <c r="K34" s="222" t="s">
        <v>234</v>
      </c>
      <c r="L34" s="222" t="s">
        <v>234</v>
      </c>
      <c r="M34" s="227" t="s">
        <v>243</v>
      </c>
      <c r="N34" s="224"/>
      <c r="P34" s="225">
        <f>N34</f>
        <v>0</v>
      </c>
      <c r="Q34" s="201" t="s">
        <v>234</v>
      </c>
      <c r="R34" s="224"/>
      <c r="T34" s="225">
        <f>R34</f>
        <v>0</v>
      </c>
      <c r="Z34" s="332"/>
      <c r="AA34" s="332"/>
      <c r="AB34" s="332"/>
    </row>
    <row r="35" spans="1:28" ht="15" customHeight="1" x14ac:dyDescent="0.45">
      <c r="A35" s="201">
        <v>25</v>
      </c>
      <c r="B35" s="201">
        <f t="shared" si="0"/>
        <v>4</v>
      </c>
      <c r="C35" s="202">
        <v>6023</v>
      </c>
      <c r="E35" s="222" t="s">
        <v>234</v>
      </c>
      <c r="F35" s="222"/>
      <c r="G35" s="226">
        <v>6023</v>
      </c>
      <c r="H35" s="222" t="s">
        <v>234</v>
      </c>
      <c r="I35" s="222" t="s">
        <v>234</v>
      </c>
      <c r="J35" s="222" t="s">
        <v>234</v>
      </c>
      <c r="K35" s="222" t="s">
        <v>234</v>
      </c>
      <c r="L35" s="222" t="s">
        <v>234</v>
      </c>
      <c r="M35" s="226" t="s">
        <v>257</v>
      </c>
      <c r="N35" s="224"/>
      <c r="P35" s="225">
        <f>N35-P36-P37-P38</f>
        <v>0</v>
      </c>
      <c r="Q35" s="201" t="s">
        <v>234</v>
      </c>
      <c r="R35" s="224"/>
      <c r="T35" s="225">
        <f>R35+T36+T37+T38</f>
        <v>0</v>
      </c>
      <c r="Z35" s="332"/>
      <c r="AA35" s="332"/>
      <c r="AB35" s="332"/>
    </row>
    <row r="36" spans="1:28" ht="15" customHeight="1" x14ac:dyDescent="0.45">
      <c r="A36" s="201">
        <v>26</v>
      </c>
      <c r="B36" s="201">
        <f t="shared" si="0"/>
        <v>5</v>
      </c>
      <c r="C36" s="202">
        <v>60231</v>
      </c>
      <c r="E36" s="222" t="s">
        <v>234</v>
      </c>
      <c r="F36" s="222"/>
      <c r="G36" s="222" t="s">
        <v>234</v>
      </c>
      <c r="H36" s="227">
        <v>60231</v>
      </c>
      <c r="I36" s="222" t="s">
        <v>234</v>
      </c>
      <c r="J36" s="222" t="s">
        <v>234</v>
      </c>
      <c r="K36" s="222" t="s">
        <v>234</v>
      </c>
      <c r="L36" s="222" t="s">
        <v>234</v>
      </c>
      <c r="M36" s="227" t="s">
        <v>258</v>
      </c>
      <c r="N36" s="224"/>
      <c r="P36" s="225">
        <f t="shared" ref="P36:P38" si="7">N36</f>
        <v>0</v>
      </c>
      <c r="Q36" s="201" t="s">
        <v>234</v>
      </c>
      <c r="R36" s="224"/>
      <c r="T36" s="225">
        <f t="shared" ref="T36:T38" si="8">R36</f>
        <v>0</v>
      </c>
      <c r="Z36" s="332"/>
      <c r="AA36" s="332"/>
      <c r="AB36" s="332"/>
    </row>
    <row r="37" spans="1:28" ht="15" customHeight="1" x14ac:dyDescent="0.45">
      <c r="A37" s="201">
        <v>27</v>
      </c>
      <c r="B37" s="201">
        <f t="shared" si="0"/>
        <v>5</v>
      </c>
      <c r="C37" s="202">
        <v>60232</v>
      </c>
      <c r="E37" s="222" t="s">
        <v>234</v>
      </c>
      <c r="F37" s="222"/>
      <c r="G37" s="222" t="s">
        <v>234</v>
      </c>
      <c r="H37" s="227">
        <v>60232</v>
      </c>
      <c r="I37" s="222" t="s">
        <v>234</v>
      </c>
      <c r="J37" s="222" t="s">
        <v>234</v>
      </c>
      <c r="K37" s="222" t="s">
        <v>234</v>
      </c>
      <c r="L37" s="222" t="s">
        <v>234</v>
      </c>
      <c r="M37" s="227" t="s">
        <v>259</v>
      </c>
      <c r="N37" s="224"/>
      <c r="P37" s="225">
        <f t="shared" si="7"/>
        <v>0</v>
      </c>
      <c r="Q37" s="201" t="s">
        <v>234</v>
      </c>
      <c r="R37" s="224"/>
      <c r="T37" s="225">
        <f t="shared" si="8"/>
        <v>0</v>
      </c>
      <c r="Z37" s="332"/>
      <c r="AA37" s="332"/>
      <c r="AB37" s="332"/>
    </row>
    <row r="38" spans="1:28" ht="15" customHeight="1" x14ac:dyDescent="0.45">
      <c r="A38" s="201">
        <v>28</v>
      </c>
      <c r="B38" s="201">
        <f t="shared" si="0"/>
        <v>5</v>
      </c>
      <c r="C38" s="202">
        <v>60238</v>
      </c>
      <c r="E38" s="222" t="s">
        <v>234</v>
      </c>
      <c r="F38" s="222"/>
      <c r="G38" s="222" t="s">
        <v>234</v>
      </c>
      <c r="H38" s="227">
        <v>60238</v>
      </c>
      <c r="I38" s="222" t="s">
        <v>234</v>
      </c>
      <c r="J38" s="222" t="s">
        <v>234</v>
      </c>
      <c r="K38" s="222" t="s">
        <v>234</v>
      </c>
      <c r="L38" s="222" t="s">
        <v>234</v>
      </c>
      <c r="M38" s="227" t="s">
        <v>260</v>
      </c>
      <c r="N38" s="224"/>
      <c r="P38" s="225">
        <f t="shared" si="7"/>
        <v>0</v>
      </c>
      <c r="Q38" s="201" t="s">
        <v>234</v>
      </c>
      <c r="R38" s="224"/>
      <c r="T38" s="225">
        <f t="shared" si="8"/>
        <v>0</v>
      </c>
      <c r="Z38" s="332"/>
      <c r="AA38" s="332"/>
      <c r="AB38" s="332"/>
    </row>
    <row r="39" spans="1:28" ht="15" customHeight="1" x14ac:dyDescent="0.45">
      <c r="A39" s="201">
        <v>29</v>
      </c>
      <c r="B39" s="201">
        <f t="shared" si="0"/>
        <v>4</v>
      </c>
      <c r="C39" s="202">
        <v>6028</v>
      </c>
      <c r="E39" s="222" t="s">
        <v>234</v>
      </c>
      <c r="F39" s="222"/>
      <c r="G39" s="226">
        <v>6028</v>
      </c>
      <c r="H39" s="222" t="s">
        <v>234</v>
      </c>
      <c r="I39" s="222" t="s">
        <v>234</v>
      </c>
      <c r="J39" s="222" t="s">
        <v>234</v>
      </c>
      <c r="K39" s="222" t="s">
        <v>234</v>
      </c>
      <c r="L39" s="222" t="s">
        <v>234</v>
      </c>
      <c r="M39" s="226" t="s">
        <v>261</v>
      </c>
      <c r="N39" s="224"/>
      <c r="P39" s="225">
        <f>N39</f>
        <v>0</v>
      </c>
      <c r="Q39" s="201" t="s">
        <v>234</v>
      </c>
      <c r="R39" s="224"/>
      <c r="T39" s="225">
        <f>R39</f>
        <v>0</v>
      </c>
      <c r="Z39" s="332"/>
      <c r="AA39" s="332"/>
      <c r="AB39" s="332"/>
    </row>
    <row r="40" spans="1:28" ht="15" customHeight="1" x14ac:dyDescent="0.45">
      <c r="A40" s="201">
        <v>30</v>
      </c>
      <c r="B40" s="201">
        <f t="shared" si="0"/>
        <v>3</v>
      </c>
      <c r="C40" s="202">
        <v>603</v>
      </c>
      <c r="E40" s="222" t="s">
        <v>234</v>
      </c>
      <c r="F40" s="223">
        <v>603</v>
      </c>
      <c r="G40" s="222" t="s">
        <v>234</v>
      </c>
      <c r="H40" s="222" t="s">
        <v>234</v>
      </c>
      <c r="I40" s="222" t="s">
        <v>234</v>
      </c>
      <c r="J40" s="222" t="s">
        <v>234</v>
      </c>
      <c r="K40" s="222" t="s">
        <v>234</v>
      </c>
      <c r="L40" s="222" t="s">
        <v>234</v>
      </c>
      <c r="M40" s="223" t="s">
        <v>262</v>
      </c>
      <c r="N40" s="224"/>
      <c r="P40" s="225">
        <f>N40-SUM(P41:P65)</f>
        <v>0</v>
      </c>
      <c r="Q40" s="201" t="s">
        <v>234</v>
      </c>
      <c r="R40" s="224"/>
      <c r="T40" s="225">
        <f>R40+T41+T55+T56+T59+T60+T61+T62+T63</f>
        <v>0</v>
      </c>
      <c r="V40" s="73" t="str">
        <f>IF(OR(P40&lt;0,T40&lt;0),"erreur","OK")</f>
        <v>OK</v>
      </c>
      <c r="X40" s="73" t="str">
        <f>IF(P40&gt;1,"justifier la différence","OK")</f>
        <v>OK</v>
      </c>
      <c r="Z40" s="332"/>
      <c r="AA40" s="332"/>
      <c r="AB40" s="332"/>
    </row>
    <row r="41" spans="1:28" ht="15" customHeight="1" x14ac:dyDescent="0.45">
      <c r="A41" s="201">
        <v>31</v>
      </c>
      <c r="B41" s="201">
        <f t="shared" si="0"/>
        <v>4</v>
      </c>
      <c r="C41" s="202">
        <v>6031</v>
      </c>
      <c r="E41" s="222" t="s">
        <v>234</v>
      </c>
      <c r="F41" s="222"/>
      <c r="G41" s="226">
        <v>6031</v>
      </c>
      <c r="H41" s="222" t="s">
        <v>234</v>
      </c>
      <c r="I41" s="222" t="s">
        <v>234</v>
      </c>
      <c r="J41" s="222" t="s">
        <v>234</v>
      </c>
      <c r="K41" s="222" t="s">
        <v>234</v>
      </c>
      <c r="L41" s="222" t="s">
        <v>234</v>
      </c>
      <c r="M41" s="226" t="s">
        <v>263</v>
      </c>
      <c r="N41" s="224"/>
      <c r="P41" s="225">
        <f>N41-P42-P43-P44-P45-P46-P47-P48-P49-P50-P51-P52-P53-P54</f>
        <v>0</v>
      </c>
      <c r="Q41" s="201" t="s">
        <v>234</v>
      </c>
      <c r="R41" s="224"/>
      <c r="T41" s="225">
        <f>R41+T42+T50+T54</f>
        <v>0</v>
      </c>
      <c r="Z41" s="332"/>
      <c r="AA41" s="332"/>
      <c r="AB41" s="332"/>
    </row>
    <row r="42" spans="1:28" ht="15" customHeight="1" x14ac:dyDescent="0.45">
      <c r="A42" s="201">
        <v>32</v>
      </c>
      <c r="B42" s="201">
        <f t="shared" si="0"/>
        <v>5</v>
      </c>
      <c r="C42" s="202">
        <v>60311</v>
      </c>
      <c r="E42" s="222" t="s">
        <v>234</v>
      </c>
      <c r="F42" s="222"/>
      <c r="G42" s="222" t="s">
        <v>234</v>
      </c>
      <c r="H42" s="227">
        <v>60311</v>
      </c>
      <c r="I42" s="222" t="s">
        <v>234</v>
      </c>
      <c r="J42" s="222" t="s">
        <v>234</v>
      </c>
      <c r="K42" s="222" t="s">
        <v>234</v>
      </c>
      <c r="L42" s="222" t="s">
        <v>234</v>
      </c>
      <c r="M42" s="227" t="s">
        <v>264</v>
      </c>
      <c r="N42" s="224"/>
      <c r="P42" s="225">
        <f>N42-P43-P44-P45-P46-P47-P48-P49</f>
        <v>0</v>
      </c>
      <c r="Q42" s="201" t="s">
        <v>234</v>
      </c>
      <c r="R42" s="224"/>
      <c r="T42" s="225">
        <f>R42+T43+T47+T48+T49</f>
        <v>0</v>
      </c>
      <c r="Z42" s="332"/>
      <c r="AA42" s="332"/>
      <c r="AB42" s="332"/>
    </row>
    <row r="43" spans="1:28" ht="15" customHeight="1" x14ac:dyDescent="0.45">
      <c r="A43" s="201">
        <v>33</v>
      </c>
      <c r="B43" s="201">
        <f t="shared" si="0"/>
        <v>6</v>
      </c>
      <c r="C43" s="202">
        <v>603111</v>
      </c>
      <c r="E43" s="222" t="s">
        <v>234</v>
      </c>
      <c r="F43" s="222"/>
      <c r="G43" s="222" t="s">
        <v>234</v>
      </c>
      <c r="H43" s="222" t="s">
        <v>234</v>
      </c>
      <c r="I43" s="229">
        <v>603111</v>
      </c>
      <c r="J43" s="222" t="s">
        <v>234</v>
      </c>
      <c r="K43" s="222" t="s">
        <v>234</v>
      </c>
      <c r="L43" s="222" t="s">
        <v>234</v>
      </c>
      <c r="M43" s="229" t="s">
        <v>265</v>
      </c>
      <c r="N43" s="224"/>
      <c r="P43" s="225">
        <f>N43-P44-P45-P46</f>
        <v>0</v>
      </c>
      <c r="Q43" s="201" t="s">
        <v>234</v>
      </c>
      <c r="R43" s="224"/>
      <c r="T43" s="225">
        <f>R43+T44+T45+T46</f>
        <v>0</v>
      </c>
      <c r="Z43" s="332"/>
      <c r="AA43" s="332"/>
      <c r="AB43" s="332"/>
    </row>
    <row r="44" spans="1:28" ht="15" customHeight="1" x14ac:dyDescent="0.45">
      <c r="A44" s="201">
        <v>34</v>
      </c>
      <c r="B44" s="201">
        <f t="shared" si="0"/>
        <v>7</v>
      </c>
      <c r="C44" s="202">
        <v>6031111</v>
      </c>
      <c r="E44" s="222" t="s">
        <v>234</v>
      </c>
      <c r="F44" s="222"/>
      <c r="G44" s="222" t="s">
        <v>234</v>
      </c>
      <c r="H44" s="222" t="s">
        <v>234</v>
      </c>
      <c r="I44" s="222" t="s">
        <v>234</v>
      </c>
      <c r="J44" s="230">
        <v>6031111</v>
      </c>
      <c r="K44" s="222" t="s">
        <v>234</v>
      </c>
      <c r="L44" s="222" t="s">
        <v>234</v>
      </c>
      <c r="M44" s="230" t="s">
        <v>266</v>
      </c>
      <c r="N44" s="224"/>
      <c r="P44" s="225">
        <f>N44</f>
        <v>0</v>
      </c>
      <c r="Q44" s="201" t="s">
        <v>234</v>
      </c>
      <c r="R44" s="224"/>
      <c r="T44" s="225">
        <f>R44</f>
        <v>0</v>
      </c>
      <c r="Z44" s="332"/>
      <c r="AA44" s="332"/>
      <c r="AB44" s="332"/>
    </row>
    <row r="45" spans="1:28" ht="15" customHeight="1" x14ac:dyDescent="0.45">
      <c r="A45" s="201">
        <v>35</v>
      </c>
      <c r="B45" s="201">
        <f t="shared" si="0"/>
        <v>7</v>
      </c>
      <c r="C45" s="202">
        <v>6031112</v>
      </c>
      <c r="E45" s="222" t="s">
        <v>234</v>
      </c>
      <c r="F45" s="222"/>
      <c r="G45" s="222" t="s">
        <v>234</v>
      </c>
      <c r="H45" s="222" t="s">
        <v>234</v>
      </c>
      <c r="I45" s="222" t="s">
        <v>234</v>
      </c>
      <c r="J45" s="230">
        <v>6031112</v>
      </c>
      <c r="K45" s="222" t="s">
        <v>234</v>
      </c>
      <c r="L45" s="222" t="s">
        <v>234</v>
      </c>
      <c r="M45" s="230" t="s">
        <v>267</v>
      </c>
      <c r="N45" s="224"/>
      <c r="P45" s="225">
        <f t="shared" ref="P45:P46" si="9">N45</f>
        <v>0</v>
      </c>
      <c r="Q45" s="201" t="s">
        <v>234</v>
      </c>
      <c r="R45" s="224"/>
      <c r="T45" s="225">
        <f t="shared" ref="T45:T46" si="10">R45</f>
        <v>0</v>
      </c>
      <c r="Z45" s="332"/>
      <c r="AA45" s="332"/>
      <c r="AB45" s="332"/>
    </row>
    <row r="46" spans="1:28" ht="15" customHeight="1" x14ac:dyDescent="0.45">
      <c r="A46" s="201">
        <v>36</v>
      </c>
      <c r="B46" s="201">
        <f t="shared" si="0"/>
        <v>7</v>
      </c>
      <c r="C46" s="202">
        <v>6031118</v>
      </c>
      <c r="E46" s="222" t="s">
        <v>234</v>
      </c>
      <c r="F46" s="222"/>
      <c r="G46" s="222" t="s">
        <v>234</v>
      </c>
      <c r="H46" s="222" t="s">
        <v>234</v>
      </c>
      <c r="I46" s="222" t="s">
        <v>234</v>
      </c>
      <c r="J46" s="230">
        <v>6031118</v>
      </c>
      <c r="K46" s="222" t="s">
        <v>234</v>
      </c>
      <c r="L46" s="222" t="s">
        <v>234</v>
      </c>
      <c r="M46" s="230" t="s">
        <v>268</v>
      </c>
      <c r="N46" s="224"/>
      <c r="P46" s="225">
        <f t="shared" si="9"/>
        <v>0</v>
      </c>
      <c r="Q46" s="201" t="s">
        <v>234</v>
      </c>
      <c r="R46" s="224"/>
      <c r="T46" s="225">
        <f t="shared" si="10"/>
        <v>0</v>
      </c>
      <c r="Z46" s="332"/>
      <c r="AA46" s="332"/>
      <c r="AB46" s="332"/>
    </row>
    <row r="47" spans="1:28" ht="15" customHeight="1" x14ac:dyDescent="0.45">
      <c r="A47" s="201">
        <v>37</v>
      </c>
      <c r="B47" s="201">
        <f t="shared" si="0"/>
        <v>6</v>
      </c>
      <c r="C47" s="202">
        <v>603112</v>
      </c>
      <c r="E47" s="222" t="s">
        <v>234</v>
      </c>
      <c r="F47" s="222"/>
      <c r="G47" s="222" t="s">
        <v>234</v>
      </c>
      <c r="H47" s="222" t="s">
        <v>234</v>
      </c>
      <c r="I47" s="229">
        <v>603112</v>
      </c>
      <c r="J47" s="222" t="s">
        <v>234</v>
      </c>
      <c r="K47" s="222" t="s">
        <v>234</v>
      </c>
      <c r="L47" s="222" t="s">
        <v>234</v>
      </c>
      <c r="M47" s="229" t="s">
        <v>269</v>
      </c>
      <c r="N47" s="224"/>
      <c r="P47" s="225">
        <f>N47</f>
        <v>0</v>
      </c>
      <c r="Q47" s="201" t="s">
        <v>234</v>
      </c>
      <c r="R47" s="224"/>
      <c r="T47" s="225">
        <f>R47</f>
        <v>0</v>
      </c>
      <c r="Z47" s="332"/>
      <c r="AA47" s="332"/>
      <c r="AB47" s="332"/>
    </row>
    <row r="48" spans="1:28" ht="15" customHeight="1" x14ac:dyDescent="0.45">
      <c r="A48" s="201">
        <v>38</v>
      </c>
      <c r="B48" s="201">
        <f t="shared" si="0"/>
        <v>6</v>
      </c>
      <c r="C48" s="202">
        <v>603113</v>
      </c>
      <c r="E48" s="222" t="s">
        <v>234</v>
      </c>
      <c r="F48" s="222"/>
      <c r="G48" s="222" t="s">
        <v>234</v>
      </c>
      <c r="H48" s="222" t="s">
        <v>234</v>
      </c>
      <c r="I48" s="229">
        <v>603113</v>
      </c>
      <c r="J48" s="222" t="s">
        <v>234</v>
      </c>
      <c r="K48" s="222" t="s">
        <v>234</v>
      </c>
      <c r="L48" s="222" t="s">
        <v>234</v>
      </c>
      <c r="M48" s="229" t="s">
        <v>270</v>
      </c>
      <c r="N48" s="224"/>
      <c r="P48" s="225">
        <f t="shared" ref="P48:P49" si="11">N48</f>
        <v>0</v>
      </c>
      <c r="Q48" s="201" t="s">
        <v>234</v>
      </c>
      <c r="R48" s="224"/>
      <c r="T48" s="225">
        <f t="shared" ref="T48:T49" si="12">R48</f>
        <v>0</v>
      </c>
      <c r="Z48" s="332"/>
      <c r="AA48" s="332"/>
      <c r="AB48" s="332"/>
    </row>
    <row r="49" spans="1:28" ht="15" customHeight="1" x14ac:dyDescent="0.45">
      <c r="A49" s="201">
        <v>39</v>
      </c>
      <c r="B49" s="201">
        <f t="shared" si="0"/>
        <v>6</v>
      </c>
      <c r="C49" s="202">
        <v>603118</v>
      </c>
      <c r="E49" s="222" t="s">
        <v>234</v>
      </c>
      <c r="F49" s="222"/>
      <c r="G49" s="222" t="s">
        <v>234</v>
      </c>
      <c r="H49" s="222" t="s">
        <v>234</v>
      </c>
      <c r="I49" s="229">
        <v>603118</v>
      </c>
      <c r="J49" s="222" t="s">
        <v>234</v>
      </c>
      <c r="K49" s="222" t="s">
        <v>234</v>
      </c>
      <c r="L49" s="222" t="s">
        <v>234</v>
      </c>
      <c r="M49" s="229" t="s">
        <v>271</v>
      </c>
      <c r="N49" s="224"/>
      <c r="P49" s="225">
        <f t="shared" si="11"/>
        <v>0</v>
      </c>
      <c r="Q49" s="201" t="s">
        <v>234</v>
      </c>
      <c r="R49" s="224"/>
      <c r="T49" s="225">
        <f t="shared" si="12"/>
        <v>0</v>
      </c>
      <c r="Z49" s="332"/>
      <c r="AA49" s="332"/>
      <c r="AB49" s="332"/>
    </row>
    <row r="50" spans="1:28" ht="15" customHeight="1" x14ac:dyDescent="0.45">
      <c r="A50" s="201">
        <v>40</v>
      </c>
      <c r="B50" s="201">
        <f t="shared" si="0"/>
        <v>5</v>
      </c>
      <c r="C50" s="202">
        <v>60312</v>
      </c>
      <c r="E50" s="222" t="s">
        <v>234</v>
      </c>
      <c r="F50" s="222"/>
      <c r="G50" s="222" t="s">
        <v>234</v>
      </c>
      <c r="H50" s="227">
        <v>60312</v>
      </c>
      <c r="I50" s="222" t="s">
        <v>234</v>
      </c>
      <c r="J50" s="222" t="s">
        <v>234</v>
      </c>
      <c r="K50" s="222" t="s">
        <v>234</v>
      </c>
      <c r="L50" s="222" t="s">
        <v>234</v>
      </c>
      <c r="M50" s="227" t="s">
        <v>272</v>
      </c>
      <c r="N50" s="224"/>
      <c r="P50" s="225">
        <f>N50-P51-P52-P53</f>
        <v>0</v>
      </c>
      <c r="Q50" s="201" t="s">
        <v>234</v>
      </c>
      <c r="R50" s="224"/>
      <c r="T50" s="225">
        <f>R50+T51+T52+T53</f>
        <v>0</v>
      </c>
      <c r="Z50" s="332"/>
      <c r="AA50" s="332"/>
      <c r="AB50" s="332"/>
    </row>
    <row r="51" spans="1:28" ht="15" customHeight="1" x14ac:dyDescent="0.45">
      <c r="A51" s="201">
        <v>41</v>
      </c>
      <c r="B51" s="201">
        <f t="shared" si="0"/>
        <v>6</v>
      </c>
      <c r="C51" s="202">
        <v>603121</v>
      </c>
      <c r="E51" s="222" t="s">
        <v>234</v>
      </c>
      <c r="F51" s="222"/>
      <c r="G51" s="222" t="s">
        <v>234</v>
      </c>
      <c r="H51" s="222" t="s">
        <v>234</v>
      </c>
      <c r="I51" s="229">
        <v>603121</v>
      </c>
      <c r="J51" s="222" t="s">
        <v>234</v>
      </c>
      <c r="K51" s="222" t="s">
        <v>234</v>
      </c>
      <c r="L51" s="222" t="s">
        <v>234</v>
      </c>
      <c r="M51" s="229" t="s">
        <v>273</v>
      </c>
      <c r="N51" s="224"/>
      <c r="P51" s="225">
        <f t="shared" ref="P51:P53" si="13">N51</f>
        <v>0</v>
      </c>
      <c r="Q51" s="201" t="s">
        <v>234</v>
      </c>
      <c r="R51" s="224"/>
      <c r="T51" s="225">
        <f t="shared" ref="T51:T53" si="14">R51</f>
        <v>0</v>
      </c>
      <c r="Z51" s="332"/>
      <c r="AA51" s="332"/>
      <c r="AB51" s="332"/>
    </row>
    <row r="52" spans="1:28" ht="15" customHeight="1" x14ac:dyDescent="0.45">
      <c r="A52" s="201">
        <v>42</v>
      </c>
      <c r="B52" s="201">
        <f t="shared" si="0"/>
        <v>6</v>
      </c>
      <c r="C52" s="202">
        <v>603122</v>
      </c>
      <c r="E52" s="222" t="s">
        <v>234</v>
      </c>
      <c r="F52" s="222"/>
      <c r="G52" s="222" t="s">
        <v>234</v>
      </c>
      <c r="H52" s="222" t="s">
        <v>234</v>
      </c>
      <c r="I52" s="229">
        <v>603122</v>
      </c>
      <c r="J52" s="222" t="s">
        <v>234</v>
      </c>
      <c r="K52" s="222" t="s">
        <v>234</v>
      </c>
      <c r="L52" s="222" t="s">
        <v>234</v>
      </c>
      <c r="M52" s="229" t="s">
        <v>274</v>
      </c>
      <c r="N52" s="224"/>
      <c r="P52" s="225">
        <f t="shared" si="13"/>
        <v>0</v>
      </c>
      <c r="Q52" s="201" t="s">
        <v>234</v>
      </c>
      <c r="R52" s="224"/>
      <c r="T52" s="225">
        <f t="shared" si="14"/>
        <v>0</v>
      </c>
      <c r="Z52" s="332"/>
      <c r="AA52" s="332"/>
      <c r="AB52" s="332"/>
    </row>
    <row r="53" spans="1:28" ht="15" customHeight="1" x14ac:dyDescent="0.45">
      <c r="A53" s="201">
        <v>43</v>
      </c>
      <c r="B53" s="201">
        <f t="shared" si="0"/>
        <v>6</v>
      </c>
      <c r="C53" s="202">
        <v>603128</v>
      </c>
      <c r="E53" s="222" t="s">
        <v>234</v>
      </c>
      <c r="F53" s="222"/>
      <c r="G53" s="222" t="s">
        <v>234</v>
      </c>
      <c r="H53" s="222" t="s">
        <v>234</v>
      </c>
      <c r="I53" s="229">
        <v>603128</v>
      </c>
      <c r="J53" s="222" t="s">
        <v>234</v>
      </c>
      <c r="K53" s="222" t="s">
        <v>234</v>
      </c>
      <c r="L53" s="222" t="s">
        <v>234</v>
      </c>
      <c r="M53" s="229" t="s">
        <v>275</v>
      </c>
      <c r="N53" s="224"/>
      <c r="P53" s="225">
        <f t="shared" si="13"/>
        <v>0</v>
      </c>
      <c r="Q53" s="201" t="s">
        <v>234</v>
      </c>
      <c r="R53" s="224"/>
      <c r="T53" s="225">
        <f t="shared" si="14"/>
        <v>0</v>
      </c>
      <c r="Z53" s="332"/>
      <c r="AA53" s="332"/>
      <c r="AB53" s="332"/>
    </row>
    <row r="54" spans="1:28" ht="15" customHeight="1" x14ac:dyDescent="0.45">
      <c r="A54" s="201">
        <v>44</v>
      </c>
      <c r="B54" s="201">
        <f t="shared" si="0"/>
        <v>5</v>
      </c>
      <c r="C54" s="202">
        <v>60313</v>
      </c>
      <c r="E54" s="222" t="s">
        <v>234</v>
      </c>
      <c r="F54" s="222"/>
      <c r="G54" s="222" t="s">
        <v>234</v>
      </c>
      <c r="H54" s="227">
        <v>60313</v>
      </c>
      <c r="I54" s="222" t="s">
        <v>234</v>
      </c>
      <c r="J54" s="222" t="s">
        <v>234</v>
      </c>
      <c r="K54" s="222" t="s">
        <v>234</v>
      </c>
      <c r="L54" s="222" t="s">
        <v>234</v>
      </c>
      <c r="M54" s="227" t="s">
        <v>276</v>
      </c>
      <c r="N54" s="224"/>
      <c r="P54" s="225">
        <f>N54</f>
        <v>0</v>
      </c>
      <c r="Q54" s="201" t="s">
        <v>234</v>
      </c>
      <c r="R54" s="224"/>
      <c r="T54" s="225">
        <f>R54</f>
        <v>0</v>
      </c>
      <c r="Z54" s="332"/>
      <c r="AA54" s="332"/>
      <c r="AB54" s="332"/>
    </row>
    <row r="55" spans="1:28" ht="15" customHeight="1" x14ac:dyDescent="0.45">
      <c r="A55" s="201">
        <v>45</v>
      </c>
      <c r="B55" s="201">
        <f t="shared" si="0"/>
        <v>4</v>
      </c>
      <c r="C55" s="202">
        <v>6032</v>
      </c>
      <c r="E55" s="222" t="s">
        <v>234</v>
      </c>
      <c r="F55" s="222"/>
      <c r="G55" s="226">
        <v>6032</v>
      </c>
      <c r="H55" s="222" t="s">
        <v>234</v>
      </c>
      <c r="I55" s="222" t="s">
        <v>234</v>
      </c>
      <c r="J55" s="222" t="s">
        <v>234</v>
      </c>
      <c r="K55" s="222" t="s">
        <v>234</v>
      </c>
      <c r="L55" s="222" t="s">
        <v>234</v>
      </c>
      <c r="M55" s="226" t="s">
        <v>277</v>
      </c>
      <c r="N55" s="224"/>
      <c r="P55" s="225">
        <f>N55</f>
        <v>0</v>
      </c>
      <c r="Q55" s="201" t="s">
        <v>234</v>
      </c>
      <c r="R55" s="224"/>
      <c r="T55" s="225">
        <f>R55</f>
        <v>0</v>
      </c>
      <c r="Z55" s="332"/>
      <c r="AA55" s="332"/>
      <c r="AB55" s="332"/>
    </row>
    <row r="56" spans="1:28" ht="15" customHeight="1" x14ac:dyDescent="0.45">
      <c r="A56" s="201">
        <v>46</v>
      </c>
      <c r="B56" s="201">
        <f t="shared" si="0"/>
        <v>4</v>
      </c>
      <c r="C56" s="202">
        <v>6033</v>
      </c>
      <c r="E56" s="222" t="s">
        <v>234</v>
      </c>
      <c r="F56" s="222"/>
      <c r="G56" s="226">
        <v>6033</v>
      </c>
      <c r="H56" s="222" t="s">
        <v>234</v>
      </c>
      <c r="I56" s="222" t="s">
        <v>234</v>
      </c>
      <c r="J56" s="222" t="s">
        <v>234</v>
      </c>
      <c r="K56" s="222" t="s">
        <v>234</v>
      </c>
      <c r="L56" s="222" t="s">
        <v>234</v>
      </c>
      <c r="M56" s="226" t="s">
        <v>278</v>
      </c>
      <c r="N56" s="224"/>
      <c r="P56" s="225">
        <f>N56-P57-P58</f>
        <v>0</v>
      </c>
      <c r="Q56" s="201" t="s">
        <v>234</v>
      </c>
      <c r="R56" s="224"/>
      <c r="T56" s="225">
        <f>R56+T57+T58</f>
        <v>0</v>
      </c>
      <c r="Z56" s="332"/>
      <c r="AA56" s="332"/>
      <c r="AB56" s="332"/>
    </row>
    <row r="57" spans="1:28" ht="15" customHeight="1" x14ac:dyDescent="0.45">
      <c r="A57" s="201">
        <v>47</v>
      </c>
      <c r="B57" s="201">
        <f t="shared" si="0"/>
        <v>5</v>
      </c>
      <c r="C57" s="202">
        <v>60331</v>
      </c>
      <c r="E57" s="222" t="s">
        <v>234</v>
      </c>
      <c r="F57" s="222"/>
      <c r="G57" s="222" t="s">
        <v>234</v>
      </c>
      <c r="H57" s="227">
        <v>60331</v>
      </c>
      <c r="I57" s="222" t="s">
        <v>234</v>
      </c>
      <c r="J57" s="222" t="s">
        <v>234</v>
      </c>
      <c r="K57" s="222" t="s">
        <v>234</v>
      </c>
      <c r="L57" s="222" t="s">
        <v>234</v>
      </c>
      <c r="M57" s="227" t="s">
        <v>279</v>
      </c>
      <c r="N57" s="224"/>
      <c r="P57" s="225">
        <f t="shared" ref="P57:P58" si="15">N57</f>
        <v>0</v>
      </c>
      <c r="Q57" s="201" t="s">
        <v>234</v>
      </c>
      <c r="R57" s="224"/>
      <c r="T57" s="225">
        <f t="shared" ref="T57:T58" si="16">R57</f>
        <v>0</v>
      </c>
      <c r="Z57" s="332"/>
      <c r="AA57" s="332"/>
      <c r="AB57" s="332"/>
    </row>
    <row r="58" spans="1:28" ht="15" customHeight="1" x14ac:dyDescent="0.45">
      <c r="A58" s="201">
        <v>48</v>
      </c>
      <c r="B58" s="201">
        <f t="shared" si="0"/>
        <v>5</v>
      </c>
      <c r="C58" s="202">
        <v>60338</v>
      </c>
      <c r="E58" s="222" t="s">
        <v>234</v>
      </c>
      <c r="F58" s="222"/>
      <c r="G58" s="222" t="s">
        <v>234</v>
      </c>
      <c r="H58" s="227">
        <v>60338</v>
      </c>
      <c r="I58" s="222" t="s">
        <v>234</v>
      </c>
      <c r="J58" s="222" t="s">
        <v>234</v>
      </c>
      <c r="K58" s="222" t="s">
        <v>234</v>
      </c>
      <c r="L58" s="222" t="s">
        <v>234</v>
      </c>
      <c r="M58" s="227" t="s">
        <v>280</v>
      </c>
      <c r="N58" s="224"/>
      <c r="P58" s="225">
        <f t="shared" si="15"/>
        <v>0</v>
      </c>
      <c r="Q58" s="201" t="s">
        <v>234</v>
      </c>
      <c r="R58" s="224"/>
      <c r="T58" s="225">
        <f t="shared" si="16"/>
        <v>0</v>
      </c>
      <c r="Z58" s="332"/>
      <c r="AA58" s="332"/>
      <c r="AB58" s="332"/>
    </row>
    <row r="59" spans="1:28" ht="15" customHeight="1" x14ac:dyDescent="0.45">
      <c r="A59" s="201">
        <v>49</v>
      </c>
      <c r="B59" s="201">
        <f t="shared" si="0"/>
        <v>4</v>
      </c>
      <c r="C59" s="202">
        <v>6034</v>
      </c>
      <c r="E59" s="222" t="s">
        <v>234</v>
      </c>
      <c r="F59" s="222"/>
      <c r="G59" s="226">
        <v>6034</v>
      </c>
      <c r="H59" s="222" t="s">
        <v>234</v>
      </c>
      <c r="I59" s="222" t="s">
        <v>234</v>
      </c>
      <c r="J59" s="222" t="s">
        <v>234</v>
      </c>
      <c r="K59" s="222" t="s">
        <v>234</v>
      </c>
      <c r="L59" s="222" t="s">
        <v>234</v>
      </c>
      <c r="M59" s="226" t="s">
        <v>281</v>
      </c>
      <c r="N59" s="224"/>
      <c r="P59" s="225">
        <f>N59</f>
        <v>0</v>
      </c>
      <c r="Q59" s="201" t="s">
        <v>234</v>
      </c>
      <c r="R59" s="224"/>
      <c r="T59" s="225">
        <f>R59</f>
        <v>0</v>
      </c>
      <c r="Z59" s="332"/>
      <c r="AA59" s="332"/>
      <c r="AB59" s="332"/>
    </row>
    <row r="60" spans="1:28" ht="15" customHeight="1" x14ac:dyDescent="0.45">
      <c r="A60" s="201">
        <v>50</v>
      </c>
      <c r="B60" s="201">
        <f t="shared" si="0"/>
        <v>4</v>
      </c>
      <c r="C60" s="202">
        <v>6035</v>
      </c>
      <c r="E60" s="222" t="s">
        <v>234</v>
      </c>
      <c r="F60" s="222"/>
      <c r="G60" s="226">
        <v>6035</v>
      </c>
      <c r="H60" s="222" t="s">
        <v>234</v>
      </c>
      <c r="I60" s="222" t="s">
        <v>234</v>
      </c>
      <c r="J60" s="222" t="s">
        <v>234</v>
      </c>
      <c r="K60" s="222" t="s">
        <v>234</v>
      </c>
      <c r="L60" s="222" t="s">
        <v>234</v>
      </c>
      <c r="M60" s="226" t="s">
        <v>282</v>
      </c>
      <c r="N60" s="224"/>
      <c r="P60" s="225">
        <f t="shared" ref="P60:P62" si="17">N60</f>
        <v>0</v>
      </c>
      <c r="Q60" s="201" t="s">
        <v>234</v>
      </c>
      <c r="R60" s="224"/>
      <c r="T60" s="225">
        <f t="shared" ref="T60:T62" si="18">R60</f>
        <v>0</v>
      </c>
      <c r="Z60" s="332"/>
      <c r="AA60" s="332"/>
      <c r="AB60" s="332"/>
    </row>
    <row r="61" spans="1:28" ht="15" customHeight="1" x14ac:dyDescent="0.45">
      <c r="A61" s="201">
        <v>51</v>
      </c>
      <c r="B61" s="201">
        <f t="shared" si="0"/>
        <v>4</v>
      </c>
      <c r="C61" s="202">
        <v>6036</v>
      </c>
      <c r="E61" s="222" t="s">
        <v>234</v>
      </c>
      <c r="F61" s="222"/>
      <c r="G61" s="226">
        <v>6036</v>
      </c>
      <c r="H61" s="222" t="s">
        <v>234</v>
      </c>
      <c r="I61" s="222" t="s">
        <v>234</v>
      </c>
      <c r="J61" s="222" t="s">
        <v>234</v>
      </c>
      <c r="K61" s="222" t="s">
        <v>234</v>
      </c>
      <c r="L61" s="222" t="s">
        <v>234</v>
      </c>
      <c r="M61" s="226" t="s">
        <v>283</v>
      </c>
      <c r="N61" s="224"/>
      <c r="P61" s="225">
        <f t="shared" si="17"/>
        <v>0</v>
      </c>
      <c r="Q61" s="201" t="s">
        <v>234</v>
      </c>
      <c r="R61" s="224"/>
      <c r="T61" s="225">
        <f t="shared" si="18"/>
        <v>0</v>
      </c>
      <c r="Z61" s="332"/>
      <c r="AA61" s="332"/>
      <c r="AB61" s="332"/>
    </row>
    <row r="62" spans="1:28" ht="15" customHeight="1" x14ac:dyDescent="0.45">
      <c r="A62" s="201">
        <v>52</v>
      </c>
      <c r="B62" s="201">
        <f t="shared" si="0"/>
        <v>4</v>
      </c>
      <c r="C62" s="202">
        <v>6037</v>
      </c>
      <c r="E62" s="222" t="s">
        <v>234</v>
      </c>
      <c r="F62" s="222"/>
      <c r="G62" s="226">
        <v>6037</v>
      </c>
      <c r="H62" s="222" t="s">
        <v>234</v>
      </c>
      <c r="I62" s="222" t="s">
        <v>234</v>
      </c>
      <c r="J62" s="222" t="s">
        <v>234</v>
      </c>
      <c r="K62" s="222" t="s">
        <v>234</v>
      </c>
      <c r="L62" s="222" t="s">
        <v>234</v>
      </c>
      <c r="M62" s="226" t="s">
        <v>284</v>
      </c>
      <c r="N62" s="224"/>
      <c r="P62" s="225">
        <f t="shared" si="17"/>
        <v>0</v>
      </c>
      <c r="Q62" s="201" t="s">
        <v>234</v>
      </c>
      <c r="R62" s="224"/>
      <c r="T62" s="225">
        <f t="shared" si="18"/>
        <v>0</v>
      </c>
      <c r="Z62" s="332"/>
      <c r="AA62" s="332"/>
      <c r="AB62" s="332"/>
    </row>
    <row r="63" spans="1:28" ht="15" customHeight="1" x14ac:dyDescent="0.45">
      <c r="A63" s="201">
        <v>53</v>
      </c>
      <c r="B63" s="201">
        <f t="shared" si="0"/>
        <v>4</v>
      </c>
      <c r="C63" s="202">
        <v>6038</v>
      </c>
      <c r="E63" s="222" t="s">
        <v>234</v>
      </c>
      <c r="F63" s="222"/>
      <c r="G63" s="226">
        <v>6038</v>
      </c>
      <c r="H63" s="222" t="s">
        <v>234</v>
      </c>
      <c r="I63" s="222" t="s">
        <v>234</v>
      </c>
      <c r="J63" s="222" t="s">
        <v>234</v>
      </c>
      <c r="K63" s="222" t="s">
        <v>234</v>
      </c>
      <c r="L63" s="222" t="s">
        <v>234</v>
      </c>
      <c r="M63" s="226" t="s">
        <v>285</v>
      </c>
      <c r="N63" s="224"/>
      <c r="P63" s="225">
        <f>N63-P64-P65</f>
        <v>0</v>
      </c>
      <c r="Q63" s="201" t="s">
        <v>234</v>
      </c>
      <c r="R63" s="224"/>
      <c r="T63" s="225">
        <f>R63+T64+T65</f>
        <v>0</v>
      </c>
      <c r="Z63" s="332"/>
      <c r="AA63" s="332"/>
      <c r="AB63" s="332"/>
    </row>
    <row r="64" spans="1:28" ht="15" customHeight="1" x14ac:dyDescent="0.45">
      <c r="A64" s="201">
        <v>54</v>
      </c>
      <c r="B64" s="201">
        <f t="shared" si="0"/>
        <v>5</v>
      </c>
      <c r="C64" s="202">
        <v>60381</v>
      </c>
      <c r="E64" s="222" t="s">
        <v>234</v>
      </c>
      <c r="F64" s="222"/>
      <c r="G64" s="222" t="s">
        <v>234</v>
      </c>
      <c r="H64" s="227">
        <v>60381</v>
      </c>
      <c r="I64" s="222" t="s">
        <v>234</v>
      </c>
      <c r="J64" s="222" t="s">
        <v>234</v>
      </c>
      <c r="K64" s="222" t="s">
        <v>234</v>
      </c>
      <c r="L64" s="222" t="s">
        <v>234</v>
      </c>
      <c r="M64" s="227" t="s">
        <v>286</v>
      </c>
      <c r="N64" s="224"/>
      <c r="P64" s="225">
        <f t="shared" ref="P64:P65" si="19">N64</f>
        <v>0</v>
      </c>
      <c r="Q64" s="201" t="s">
        <v>234</v>
      </c>
      <c r="R64" s="224"/>
      <c r="T64" s="225">
        <f t="shared" ref="T64:T65" si="20">R64</f>
        <v>0</v>
      </c>
      <c r="Z64" s="332"/>
      <c r="AA64" s="332"/>
      <c r="AB64" s="332"/>
    </row>
    <row r="65" spans="1:28" ht="15" customHeight="1" x14ac:dyDescent="0.45">
      <c r="A65" s="201">
        <v>55</v>
      </c>
      <c r="B65" s="201">
        <f t="shared" si="0"/>
        <v>5</v>
      </c>
      <c r="C65" s="202">
        <v>60388</v>
      </c>
      <c r="E65" s="222" t="s">
        <v>234</v>
      </c>
      <c r="F65" s="222"/>
      <c r="G65" s="222" t="s">
        <v>234</v>
      </c>
      <c r="H65" s="227">
        <v>60388</v>
      </c>
      <c r="I65" s="222" t="s">
        <v>234</v>
      </c>
      <c r="J65" s="222" t="s">
        <v>234</v>
      </c>
      <c r="K65" s="222" t="s">
        <v>234</v>
      </c>
      <c r="L65" s="222" t="s">
        <v>234</v>
      </c>
      <c r="M65" s="227" t="s">
        <v>287</v>
      </c>
      <c r="N65" s="224"/>
      <c r="P65" s="225">
        <f t="shared" si="19"/>
        <v>0</v>
      </c>
      <c r="Q65" s="201" t="s">
        <v>234</v>
      </c>
      <c r="R65" s="224"/>
      <c r="T65" s="225">
        <f t="shared" si="20"/>
        <v>0</v>
      </c>
      <c r="Z65" s="332"/>
      <c r="AA65" s="332"/>
      <c r="AB65" s="332"/>
    </row>
    <row r="66" spans="1:28" ht="15" customHeight="1" x14ac:dyDescent="0.45">
      <c r="A66" s="201">
        <v>56</v>
      </c>
      <c r="B66" s="201">
        <f t="shared" si="0"/>
        <v>3</v>
      </c>
      <c r="C66" s="202">
        <v>604</v>
      </c>
      <c r="E66" s="222" t="s">
        <v>234</v>
      </c>
      <c r="F66" s="223">
        <v>604</v>
      </c>
      <c r="G66" s="222" t="s">
        <v>234</v>
      </c>
      <c r="H66" s="222" t="s">
        <v>234</v>
      </c>
      <c r="I66" s="222" t="s">
        <v>234</v>
      </c>
      <c r="J66" s="222" t="s">
        <v>234</v>
      </c>
      <c r="K66" s="222" t="s">
        <v>234</v>
      </c>
      <c r="L66" s="222" t="s">
        <v>234</v>
      </c>
      <c r="M66" s="223" t="s">
        <v>288</v>
      </c>
      <c r="N66" s="224"/>
      <c r="P66" s="225">
        <f>N66-SUM(P67:P69)</f>
        <v>0</v>
      </c>
      <c r="Q66" s="201" t="s">
        <v>234</v>
      </c>
      <c r="R66" s="224"/>
      <c r="T66" s="225">
        <f>R66+T67+T68+T69</f>
        <v>0</v>
      </c>
      <c r="V66" s="73" t="str">
        <f>IF(OR(P66&lt;0,T66&lt;0),"erreur","OK")</f>
        <v>OK</v>
      </c>
      <c r="X66" s="73" t="str">
        <f>IF(P66&gt;1,"justifier la différence","OK")</f>
        <v>OK</v>
      </c>
      <c r="Z66" s="332"/>
      <c r="AA66" s="332"/>
      <c r="AB66" s="332"/>
    </row>
    <row r="67" spans="1:28" ht="15" customHeight="1" x14ac:dyDescent="0.45">
      <c r="A67" s="201">
        <v>57</v>
      </c>
      <c r="B67" s="201">
        <f t="shared" si="0"/>
        <v>4</v>
      </c>
      <c r="C67" s="202">
        <v>6041</v>
      </c>
      <c r="E67" s="222" t="s">
        <v>234</v>
      </c>
      <c r="F67" s="222"/>
      <c r="G67" s="226">
        <v>6041</v>
      </c>
      <c r="H67" s="222" t="s">
        <v>234</v>
      </c>
      <c r="I67" s="222" t="s">
        <v>234</v>
      </c>
      <c r="J67" s="222" t="s">
        <v>234</v>
      </c>
      <c r="K67" s="222" t="s">
        <v>234</v>
      </c>
      <c r="L67" s="222" t="s">
        <v>234</v>
      </c>
      <c r="M67" s="226" t="s">
        <v>289</v>
      </c>
      <c r="N67" s="224"/>
      <c r="P67" s="225">
        <f>N67</f>
        <v>0</v>
      </c>
      <c r="Q67" s="201" t="s">
        <v>234</v>
      </c>
      <c r="R67" s="224"/>
      <c r="T67" s="225">
        <f>R67</f>
        <v>0</v>
      </c>
      <c r="Z67" s="332"/>
      <c r="AA67" s="332"/>
      <c r="AB67" s="332"/>
    </row>
    <row r="68" spans="1:28" ht="15" customHeight="1" x14ac:dyDescent="0.45">
      <c r="A68" s="201">
        <v>58</v>
      </c>
      <c r="B68" s="201">
        <f t="shared" si="0"/>
        <v>4</v>
      </c>
      <c r="C68" s="202">
        <v>6042</v>
      </c>
      <c r="E68" s="222" t="s">
        <v>234</v>
      </c>
      <c r="F68" s="222"/>
      <c r="G68" s="226">
        <v>6042</v>
      </c>
      <c r="H68" s="222" t="s">
        <v>234</v>
      </c>
      <c r="I68" s="222" t="s">
        <v>234</v>
      </c>
      <c r="J68" s="222" t="s">
        <v>234</v>
      </c>
      <c r="K68" s="222" t="s">
        <v>234</v>
      </c>
      <c r="L68" s="222" t="s">
        <v>234</v>
      </c>
      <c r="M68" s="226" t="s">
        <v>290</v>
      </c>
      <c r="N68" s="224"/>
      <c r="P68" s="225">
        <f t="shared" ref="P68:P69" si="21">N68</f>
        <v>0</v>
      </c>
      <c r="Q68" s="201" t="s">
        <v>234</v>
      </c>
      <c r="R68" s="224"/>
      <c r="T68" s="225">
        <f t="shared" ref="T68:T69" si="22">R68</f>
        <v>0</v>
      </c>
      <c r="Z68" s="332"/>
      <c r="AA68" s="332"/>
      <c r="AB68" s="332"/>
    </row>
    <row r="69" spans="1:28" ht="15" customHeight="1" x14ac:dyDescent="0.45">
      <c r="A69" s="201">
        <v>59</v>
      </c>
      <c r="B69" s="201">
        <f t="shared" si="0"/>
        <v>4</v>
      </c>
      <c r="C69" s="202">
        <v>6043</v>
      </c>
      <c r="E69" s="222" t="s">
        <v>234</v>
      </c>
      <c r="F69" s="222"/>
      <c r="G69" s="226">
        <v>6043</v>
      </c>
      <c r="H69" s="222" t="s">
        <v>234</v>
      </c>
      <c r="I69" s="222" t="s">
        <v>234</v>
      </c>
      <c r="J69" s="222" t="s">
        <v>234</v>
      </c>
      <c r="K69" s="222" t="s">
        <v>234</v>
      </c>
      <c r="L69" s="222" t="s">
        <v>234</v>
      </c>
      <c r="M69" s="226" t="s">
        <v>291</v>
      </c>
      <c r="N69" s="224"/>
      <c r="P69" s="225">
        <f t="shared" si="21"/>
        <v>0</v>
      </c>
      <c r="Q69" s="201" t="s">
        <v>234</v>
      </c>
      <c r="R69" s="224"/>
      <c r="T69" s="225">
        <f t="shared" si="22"/>
        <v>0</v>
      </c>
      <c r="Z69" s="332"/>
      <c r="AA69" s="332"/>
      <c r="AB69" s="332"/>
    </row>
    <row r="70" spans="1:28" ht="15" customHeight="1" x14ac:dyDescent="0.45">
      <c r="A70" s="201">
        <v>60</v>
      </c>
      <c r="B70" s="201">
        <f t="shared" si="0"/>
        <v>3</v>
      </c>
      <c r="C70" s="202">
        <v>605</v>
      </c>
      <c r="E70" s="222" t="s">
        <v>234</v>
      </c>
      <c r="F70" s="223">
        <v>605</v>
      </c>
      <c r="G70" s="222" t="s">
        <v>234</v>
      </c>
      <c r="H70" s="222" t="s">
        <v>234</v>
      </c>
      <c r="I70" s="222" t="s">
        <v>234</v>
      </c>
      <c r="J70" s="222" t="s">
        <v>234</v>
      </c>
      <c r="K70" s="222" t="s">
        <v>234</v>
      </c>
      <c r="L70" s="222" t="s">
        <v>234</v>
      </c>
      <c r="M70" s="223" t="s">
        <v>292</v>
      </c>
      <c r="N70" s="224"/>
      <c r="P70" s="225">
        <f>N70</f>
        <v>0</v>
      </c>
      <c r="Q70" s="201" t="s">
        <v>234</v>
      </c>
      <c r="R70" s="224"/>
      <c r="T70" s="225">
        <f>R70</f>
        <v>0</v>
      </c>
      <c r="V70" s="73" t="str">
        <f t="shared" ref="V70:V71" si="23">IF(OR(P70&lt;0,T70&lt;0),"erreur","OK")</f>
        <v>OK</v>
      </c>
      <c r="X70" s="73" t="str">
        <f t="shared" ref="X70:X71" si="24">IF(P70&gt;1,"justifier la différence","OK")</f>
        <v>OK</v>
      </c>
      <c r="Z70" s="332"/>
      <c r="AA70" s="332"/>
      <c r="AB70" s="332"/>
    </row>
    <row r="71" spans="1:28" ht="15" customHeight="1" x14ac:dyDescent="0.45">
      <c r="A71" s="201">
        <v>61</v>
      </c>
      <c r="B71" s="201">
        <f t="shared" si="0"/>
        <v>3</v>
      </c>
      <c r="C71" s="202">
        <v>606</v>
      </c>
      <c r="E71" s="222" t="s">
        <v>234</v>
      </c>
      <c r="F71" s="223">
        <v>606</v>
      </c>
      <c r="G71" s="222" t="s">
        <v>234</v>
      </c>
      <c r="H71" s="222" t="s">
        <v>234</v>
      </c>
      <c r="I71" s="222" t="s">
        <v>234</v>
      </c>
      <c r="J71" s="222" t="s">
        <v>234</v>
      </c>
      <c r="K71" s="222" t="s">
        <v>234</v>
      </c>
      <c r="L71" s="222" t="s">
        <v>234</v>
      </c>
      <c r="M71" s="223" t="s">
        <v>293</v>
      </c>
      <c r="N71" s="224"/>
      <c r="P71" s="225">
        <f>N71-SUM(P72:P99)</f>
        <v>0</v>
      </c>
      <c r="Q71" s="201" t="s">
        <v>234</v>
      </c>
      <c r="R71" s="224"/>
      <c r="T71" s="225">
        <f>R71+T72+T73+T74</f>
        <v>0</v>
      </c>
      <c r="V71" s="73" t="str">
        <f t="shared" si="23"/>
        <v>OK</v>
      </c>
      <c r="X71" s="73" t="str">
        <f t="shared" si="24"/>
        <v>OK</v>
      </c>
      <c r="Z71" s="332"/>
      <c r="AA71" s="332"/>
      <c r="AB71" s="332"/>
    </row>
    <row r="72" spans="1:28" ht="15" customHeight="1" x14ac:dyDescent="0.45">
      <c r="A72" s="201">
        <v>62</v>
      </c>
      <c r="B72" s="201">
        <f t="shared" si="0"/>
        <v>4</v>
      </c>
      <c r="C72" s="202">
        <v>6061</v>
      </c>
      <c r="E72" s="222" t="s">
        <v>234</v>
      </c>
      <c r="F72" s="222"/>
      <c r="G72" s="226">
        <v>6061</v>
      </c>
      <c r="H72" s="222" t="s">
        <v>234</v>
      </c>
      <c r="I72" s="222" t="s">
        <v>234</v>
      </c>
      <c r="J72" s="222" t="s">
        <v>234</v>
      </c>
      <c r="K72" s="222" t="s">
        <v>234</v>
      </c>
      <c r="L72" s="222" t="s">
        <v>234</v>
      </c>
      <c r="M72" s="226" t="s">
        <v>294</v>
      </c>
      <c r="N72" s="224"/>
      <c r="P72" s="225">
        <f t="shared" ref="P72:P73" si="25">N72</f>
        <v>0</v>
      </c>
      <c r="Q72" s="201" t="s">
        <v>234</v>
      </c>
      <c r="R72" s="224"/>
      <c r="T72" s="225">
        <f t="shared" ref="T72:T73" si="26">R72</f>
        <v>0</v>
      </c>
      <c r="Z72" s="332"/>
      <c r="AA72" s="332"/>
      <c r="AB72" s="332"/>
    </row>
    <row r="73" spans="1:28" ht="15" customHeight="1" x14ac:dyDescent="0.45">
      <c r="A73" s="201">
        <v>63</v>
      </c>
      <c r="B73" s="201">
        <f t="shared" si="0"/>
        <v>4</v>
      </c>
      <c r="C73" s="202">
        <v>6062</v>
      </c>
      <c r="E73" s="222" t="s">
        <v>234</v>
      </c>
      <c r="F73" s="222"/>
      <c r="G73" s="226">
        <v>6062</v>
      </c>
      <c r="H73" s="222" t="s">
        <v>234</v>
      </c>
      <c r="I73" s="222" t="s">
        <v>234</v>
      </c>
      <c r="J73" s="222" t="s">
        <v>234</v>
      </c>
      <c r="K73" s="222" t="s">
        <v>234</v>
      </c>
      <c r="L73" s="222" t="s">
        <v>234</v>
      </c>
      <c r="M73" s="226" t="s">
        <v>295</v>
      </c>
      <c r="N73" s="224"/>
      <c r="P73" s="225">
        <f t="shared" si="25"/>
        <v>0</v>
      </c>
      <c r="Q73" s="201" t="s">
        <v>234</v>
      </c>
      <c r="R73" s="224"/>
      <c r="T73" s="225">
        <f t="shared" si="26"/>
        <v>0</v>
      </c>
      <c r="Z73" s="332"/>
      <c r="AA73" s="332"/>
      <c r="AB73" s="332"/>
    </row>
    <row r="74" spans="1:28" ht="15" customHeight="1" x14ac:dyDescent="0.45">
      <c r="A74" s="201">
        <v>64</v>
      </c>
      <c r="B74" s="201">
        <f t="shared" si="0"/>
        <v>4</v>
      </c>
      <c r="C74" s="202">
        <v>6063</v>
      </c>
      <c r="E74" s="222" t="s">
        <v>234</v>
      </c>
      <c r="F74" s="222"/>
      <c r="G74" s="226">
        <v>6063</v>
      </c>
      <c r="H74" s="222" t="s">
        <v>234</v>
      </c>
      <c r="I74" s="222" t="s">
        <v>234</v>
      </c>
      <c r="J74" s="222" t="s">
        <v>234</v>
      </c>
      <c r="K74" s="222" t="s">
        <v>234</v>
      </c>
      <c r="L74" s="222" t="s">
        <v>234</v>
      </c>
      <c r="M74" s="226" t="s">
        <v>296</v>
      </c>
      <c r="N74" s="224"/>
      <c r="P74" s="225">
        <f>N74-P75-P76-P77-P78-P79-P80-P81-P82-P83-P84-P85-P86-P87-P88-P89-P90-P91-P92-P93-P94-P95-P96-P97-P98-P99</f>
        <v>0</v>
      </c>
      <c r="Q74" s="201" t="s">
        <v>234</v>
      </c>
      <c r="R74" s="224"/>
      <c r="T74" s="225">
        <f>R74+T75+T76+T77+T83+T84+T96+T99</f>
        <v>0</v>
      </c>
      <c r="Z74" s="332"/>
      <c r="AA74" s="332"/>
      <c r="AB74" s="332"/>
    </row>
    <row r="75" spans="1:28" ht="15" customHeight="1" x14ac:dyDescent="0.45">
      <c r="A75" s="201">
        <v>65</v>
      </c>
      <c r="B75" s="201">
        <f t="shared" si="0"/>
        <v>5</v>
      </c>
      <c r="C75" s="202">
        <v>60631</v>
      </c>
      <c r="E75" s="222" t="s">
        <v>234</v>
      </c>
      <c r="F75" s="222"/>
      <c r="G75" s="222" t="s">
        <v>234</v>
      </c>
      <c r="H75" s="227">
        <v>60631</v>
      </c>
      <c r="I75" s="222" t="s">
        <v>234</v>
      </c>
      <c r="J75" s="222" t="s">
        <v>234</v>
      </c>
      <c r="K75" s="222" t="s">
        <v>234</v>
      </c>
      <c r="L75" s="222" t="s">
        <v>234</v>
      </c>
      <c r="M75" s="227" t="s">
        <v>297</v>
      </c>
      <c r="N75" s="224"/>
      <c r="P75" s="225">
        <f t="shared" ref="P75:P76" si="27">N75</f>
        <v>0</v>
      </c>
      <c r="Q75" s="201" t="s">
        <v>234</v>
      </c>
      <c r="R75" s="224"/>
      <c r="T75" s="225">
        <f t="shared" ref="T75:T76" si="28">R75</f>
        <v>0</v>
      </c>
      <c r="Z75" s="332"/>
      <c r="AA75" s="332"/>
      <c r="AB75" s="332"/>
    </row>
    <row r="76" spans="1:28" ht="15" customHeight="1" x14ac:dyDescent="0.45">
      <c r="A76" s="201">
        <v>66</v>
      </c>
      <c r="B76" s="201">
        <f t="shared" ref="B76:B139" si="29">LEN(C76)</f>
        <v>5</v>
      </c>
      <c r="C76" s="202">
        <v>60632</v>
      </c>
      <c r="E76" s="222" t="s">
        <v>234</v>
      </c>
      <c r="F76" s="222"/>
      <c r="G76" s="222" t="s">
        <v>234</v>
      </c>
      <c r="H76" s="227">
        <v>60632</v>
      </c>
      <c r="I76" s="222" t="s">
        <v>234</v>
      </c>
      <c r="J76" s="222" t="s">
        <v>234</v>
      </c>
      <c r="K76" s="222" t="s">
        <v>234</v>
      </c>
      <c r="L76" s="222" t="s">
        <v>234</v>
      </c>
      <c r="M76" s="227" t="s">
        <v>298</v>
      </c>
      <c r="N76" s="224"/>
      <c r="P76" s="225">
        <f t="shared" si="27"/>
        <v>0</v>
      </c>
      <c r="Q76" s="201" t="s">
        <v>234</v>
      </c>
      <c r="R76" s="224"/>
      <c r="T76" s="225">
        <f t="shared" si="28"/>
        <v>0</v>
      </c>
      <c r="Z76" s="332"/>
      <c r="AA76" s="332"/>
      <c r="AB76" s="332"/>
    </row>
    <row r="77" spans="1:28" ht="15" customHeight="1" x14ac:dyDescent="0.45">
      <c r="A77" s="201">
        <v>67</v>
      </c>
      <c r="B77" s="201">
        <f t="shared" si="29"/>
        <v>5</v>
      </c>
      <c r="C77" s="202">
        <v>60633</v>
      </c>
      <c r="E77" s="222" t="s">
        <v>234</v>
      </c>
      <c r="F77" s="222"/>
      <c r="G77" s="222" t="s">
        <v>234</v>
      </c>
      <c r="H77" s="227">
        <v>60633</v>
      </c>
      <c r="I77" s="222" t="s">
        <v>234</v>
      </c>
      <c r="J77" s="222" t="s">
        <v>234</v>
      </c>
      <c r="K77" s="222" t="s">
        <v>234</v>
      </c>
      <c r="L77" s="222" t="s">
        <v>234</v>
      </c>
      <c r="M77" s="227" t="s">
        <v>299</v>
      </c>
      <c r="N77" s="224"/>
      <c r="P77" s="225">
        <f>N77-P78-P79-P80-P81-P82</f>
        <v>0</v>
      </c>
      <c r="Q77" s="201" t="s">
        <v>234</v>
      </c>
      <c r="R77" s="224"/>
      <c r="T77" s="225">
        <f>R77+T78+T79+T80+T81+T82</f>
        <v>0</v>
      </c>
      <c r="Z77" s="332"/>
      <c r="AA77" s="332"/>
      <c r="AB77" s="332"/>
    </row>
    <row r="78" spans="1:28" ht="15" customHeight="1" x14ac:dyDescent="0.45">
      <c r="A78" s="201">
        <v>68</v>
      </c>
      <c r="B78" s="201">
        <f t="shared" si="29"/>
        <v>6</v>
      </c>
      <c r="C78" s="202">
        <v>606331</v>
      </c>
      <c r="E78" s="222" t="s">
        <v>234</v>
      </c>
      <c r="F78" s="222"/>
      <c r="G78" s="222" t="s">
        <v>234</v>
      </c>
      <c r="H78" s="222" t="s">
        <v>234</v>
      </c>
      <c r="I78" s="229">
        <v>606331</v>
      </c>
      <c r="J78" s="222" t="s">
        <v>234</v>
      </c>
      <c r="K78" s="222" t="s">
        <v>234</v>
      </c>
      <c r="L78" s="222" t="s">
        <v>234</v>
      </c>
      <c r="M78" s="229" t="s">
        <v>300</v>
      </c>
      <c r="N78" s="224"/>
      <c r="P78" s="225">
        <f t="shared" ref="P78:P82" si="30">N78</f>
        <v>0</v>
      </c>
      <c r="Q78" s="201" t="s">
        <v>234</v>
      </c>
      <c r="R78" s="224"/>
      <c r="T78" s="225">
        <f t="shared" ref="T78:T82" si="31">R78</f>
        <v>0</v>
      </c>
      <c r="Z78" s="332"/>
      <c r="AA78" s="332"/>
      <c r="AB78" s="332"/>
    </row>
    <row r="79" spans="1:28" ht="15" customHeight="1" x14ac:dyDescent="0.45">
      <c r="A79" s="201">
        <v>69</v>
      </c>
      <c r="B79" s="201">
        <f t="shared" si="29"/>
        <v>6</v>
      </c>
      <c r="C79" s="202">
        <v>606332</v>
      </c>
      <c r="E79" s="222" t="s">
        <v>234</v>
      </c>
      <c r="F79" s="222"/>
      <c r="G79" s="222" t="s">
        <v>234</v>
      </c>
      <c r="H79" s="222" t="s">
        <v>234</v>
      </c>
      <c r="I79" s="229">
        <v>606332</v>
      </c>
      <c r="J79" s="222" t="s">
        <v>234</v>
      </c>
      <c r="K79" s="222" t="s">
        <v>234</v>
      </c>
      <c r="L79" s="222" t="s">
        <v>234</v>
      </c>
      <c r="M79" s="229" t="s">
        <v>301</v>
      </c>
      <c r="N79" s="224"/>
      <c r="P79" s="225">
        <f t="shared" si="30"/>
        <v>0</v>
      </c>
      <c r="Q79" s="201" t="s">
        <v>234</v>
      </c>
      <c r="R79" s="224"/>
      <c r="T79" s="225">
        <f t="shared" si="31"/>
        <v>0</v>
      </c>
      <c r="Z79" s="332"/>
      <c r="AA79" s="332"/>
      <c r="AB79" s="332"/>
    </row>
    <row r="80" spans="1:28" ht="15" customHeight="1" x14ac:dyDescent="0.45">
      <c r="A80" s="201">
        <v>70</v>
      </c>
      <c r="B80" s="201">
        <f t="shared" si="29"/>
        <v>6</v>
      </c>
      <c r="C80" s="202">
        <v>606333</v>
      </c>
      <c r="E80" s="222" t="s">
        <v>234</v>
      </c>
      <c r="F80" s="222"/>
      <c r="G80" s="222" t="s">
        <v>234</v>
      </c>
      <c r="H80" s="222" t="s">
        <v>234</v>
      </c>
      <c r="I80" s="229">
        <v>606333</v>
      </c>
      <c r="J80" s="222" t="s">
        <v>234</v>
      </c>
      <c r="K80" s="222" t="s">
        <v>234</v>
      </c>
      <c r="L80" s="222" t="s">
        <v>234</v>
      </c>
      <c r="M80" s="229" t="s">
        <v>302</v>
      </c>
      <c r="N80" s="224"/>
      <c r="P80" s="225">
        <f t="shared" si="30"/>
        <v>0</v>
      </c>
      <c r="Q80" s="201" t="s">
        <v>234</v>
      </c>
      <c r="R80" s="224"/>
      <c r="T80" s="225">
        <f t="shared" si="31"/>
        <v>0</v>
      </c>
      <c r="Z80" s="332"/>
      <c r="AA80" s="332"/>
      <c r="AB80" s="332"/>
    </row>
    <row r="81" spans="1:28" ht="15" customHeight="1" x14ac:dyDescent="0.45">
      <c r="A81" s="201">
        <v>71</v>
      </c>
      <c r="B81" s="201">
        <f t="shared" si="29"/>
        <v>6</v>
      </c>
      <c r="C81" s="202">
        <v>606334</v>
      </c>
      <c r="E81" s="222" t="s">
        <v>234</v>
      </c>
      <c r="F81" s="222"/>
      <c r="G81" s="222" t="s">
        <v>234</v>
      </c>
      <c r="H81" s="222" t="s">
        <v>234</v>
      </c>
      <c r="I81" s="229">
        <v>606334</v>
      </c>
      <c r="J81" s="222" t="s">
        <v>234</v>
      </c>
      <c r="K81" s="222" t="s">
        <v>234</v>
      </c>
      <c r="L81" s="222" t="s">
        <v>234</v>
      </c>
      <c r="M81" s="229" t="s">
        <v>303</v>
      </c>
      <c r="N81" s="224"/>
      <c r="P81" s="225">
        <f t="shared" si="30"/>
        <v>0</v>
      </c>
      <c r="Q81" s="201" t="s">
        <v>234</v>
      </c>
      <c r="R81" s="224"/>
      <c r="T81" s="225">
        <f t="shared" si="31"/>
        <v>0</v>
      </c>
      <c r="Z81" s="332"/>
      <c r="AA81" s="332"/>
      <c r="AB81" s="332"/>
    </row>
    <row r="82" spans="1:28" ht="15" customHeight="1" x14ac:dyDescent="0.45">
      <c r="A82" s="201">
        <v>72</v>
      </c>
      <c r="B82" s="201">
        <f t="shared" si="29"/>
        <v>6</v>
      </c>
      <c r="C82" s="202">
        <v>606338</v>
      </c>
      <c r="E82" s="222" t="s">
        <v>234</v>
      </c>
      <c r="F82" s="222"/>
      <c r="G82" s="222" t="s">
        <v>234</v>
      </c>
      <c r="H82" s="222" t="s">
        <v>234</v>
      </c>
      <c r="I82" s="229">
        <v>606338</v>
      </c>
      <c r="J82" s="222" t="s">
        <v>234</v>
      </c>
      <c r="K82" s="222" t="s">
        <v>234</v>
      </c>
      <c r="L82" s="222" t="s">
        <v>234</v>
      </c>
      <c r="M82" s="229" t="s">
        <v>304</v>
      </c>
      <c r="N82" s="224"/>
      <c r="P82" s="225">
        <f t="shared" si="30"/>
        <v>0</v>
      </c>
      <c r="Q82" s="201" t="s">
        <v>234</v>
      </c>
      <c r="R82" s="224"/>
      <c r="T82" s="225">
        <f t="shared" si="31"/>
        <v>0</v>
      </c>
      <c r="Z82" s="332"/>
      <c r="AA82" s="332"/>
      <c r="AB82" s="332"/>
    </row>
    <row r="83" spans="1:28" ht="15" customHeight="1" x14ac:dyDescent="0.45">
      <c r="A83" s="201">
        <v>73</v>
      </c>
      <c r="B83" s="201">
        <f t="shared" si="29"/>
        <v>5</v>
      </c>
      <c r="C83" s="202">
        <v>60634</v>
      </c>
      <c r="E83" s="222" t="s">
        <v>234</v>
      </c>
      <c r="F83" s="222"/>
      <c r="G83" s="222" t="s">
        <v>234</v>
      </c>
      <c r="H83" s="227">
        <v>60634</v>
      </c>
      <c r="I83" s="222" t="s">
        <v>234</v>
      </c>
      <c r="J83" s="222" t="s">
        <v>234</v>
      </c>
      <c r="K83" s="222" t="s">
        <v>234</v>
      </c>
      <c r="L83" s="222" t="s">
        <v>234</v>
      </c>
      <c r="M83" s="227" t="s">
        <v>305</v>
      </c>
      <c r="N83" s="224"/>
      <c r="P83" s="225">
        <f>N83</f>
        <v>0</v>
      </c>
      <c r="Q83" s="201" t="s">
        <v>234</v>
      </c>
      <c r="R83" s="224"/>
      <c r="T83" s="225">
        <f>R83</f>
        <v>0</v>
      </c>
      <c r="Z83" s="332"/>
      <c r="AA83" s="332"/>
      <c r="AB83" s="332"/>
    </row>
    <row r="84" spans="1:28" ht="15" customHeight="1" x14ac:dyDescent="0.45">
      <c r="A84" s="201">
        <v>74</v>
      </c>
      <c r="B84" s="201">
        <f t="shared" si="29"/>
        <v>5</v>
      </c>
      <c r="C84" s="202">
        <v>60635</v>
      </c>
      <c r="E84" s="222" t="s">
        <v>234</v>
      </c>
      <c r="F84" s="222"/>
      <c r="G84" s="222" t="s">
        <v>234</v>
      </c>
      <c r="H84" s="227">
        <v>60635</v>
      </c>
      <c r="I84" s="222" t="s">
        <v>234</v>
      </c>
      <c r="J84" s="222" t="s">
        <v>234</v>
      </c>
      <c r="K84" s="222" t="s">
        <v>234</v>
      </c>
      <c r="L84" s="222" t="s">
        <v>234</v>
      </c>
      <c r="M84" s="227" t="s">
        <v>306</v>
      </c>
      <c r="N84" s="224"/>
      <c r="P84" s="225">
        <f>N84-P85-P86-P87-P88-P89-P90-P91-P92-P93-P94-P95</f>
        <v>0</v>
      </c>
      <c r="Q84" s="201" t="s">
        <v>234</v>
      </c>
      <c r="R84" s="224"/>
      <c r="T84" s="225">
        <f>R84+T85+T86+T87+T95</f>
        <v>0</v>
      </c>
      <c r="Z84" s="332"/>
      <c r="AA84" s="332"/>
      <c r="AB84" s="332"/>
    </row>
    <row r="85" spans="1:28" ht="15" customHeight="1" x14ac:dyDescent="0.45">
      <c r="A85" s="201">
        <v>75</v>
      </c>
      <c r="B85" s="201">
        <f t="shared" si="29"/>
        <v>6</v>
      </c>
      <c r="C85" s="202">
        <v>606351</v>
      </c>
      <c r="E85" s="222" t="s">
        <v>234</v>
      </c>
      <c r="F85" s="222"/>
      <c r="G85" s="222" t="s">
        <v>234</v>
      </c>
      <c r="H85" s="222" t="s">
        <v>234</v>
      </c>
      <c r="I85" s="229">
        <v>606351</v>
      </c>
      <c r="J85" s="222" t="s">
        <v>234</v>
      </c>
      <c r="K85" s="222" t="s">
        <v>234</v>
      </c>
      <c r="L85" s="222" t="s">
        <v>234</v>
      </c>
      <c r="M85" s="229" t="s">
        <v>307</v>
      </c>
      <c r="N85" s="224"/>
      <c r="P85" s="225">
        <f t="shared" ref="P85:P86" si="32">N85</f>
        <v>0</v>
      </c>
      <c r="Q85" s="201" t="s">
        <v>234</v>
      </c>
      <c r="R85" s="224"/>
      <c r="T85" s="225">
        <f t="shared" ref="T85:T86" si="33">R85</f>
        <v>0</v>
      </c>
      <c r="Z85" s="332"/>
      <c r="AA85" s="332"/>
      <c r="AB85" s="332"/>
    </row>
    <row r="86" spans="1:28" ht="15" customHeight="1" x14ac:dyDescent="0.45">
      <c r="A86" s="201">
        <v>76</v>
      </c>
      <c r="B86" s="201">
        <f t="shared" si="29"/>
        <v>6</v>
      </c>
      <c r="C86" s="202">
        <v>606352</v>
      </c>
      <c r="E86" s="222" t="s">
        <v>234</v>
      </c>
      <c r="F86" s="222"/>
      <c r="G86" s="222" t="s">
        <v>234</v>
      </c>
      <c r="H86" s="222" t="s">
        <v>234</v>
      </c>
      <c r="I86" s="229">
        <v>606352</v>
      </c>
      <c r="J86" s="222" t="s">
        <v>234</v>
      </c>
      <c r="K86" s="222" t="s">
        <v>234</v>
      </c>
      <c r="L86" s="222" t="s">
        <v>234</v>
      </c>
      <c r="M86" s="229" t="s">
        <v>308</v>
      </c>
      <c r="N86" s="224"/>
      <c r="P86" s="225">
        <f t="shared" si="32"/>
        <v>0</v>
      </c>
      <c r="Q86" s="201" t="s">
        <v>234</v>
      </c>
      <c r="R86" s="224"/>
      <c r="T86" s="225">
        <f t="shared" si="33"/>
        <v>0</v>
      </c>
      <c r="Z86" s="332"/>
      <c r="AA86" s="332"/>
      <c r="AB86" s="332"/>
    </row>
    <row r="87" spans="1:28" ht="15" customHeight="1" x14ac:dyDescent="0.45">
      <c r="A87" s="201">
        <v>77</v>
      </c>
      <c r="B87" s="201">
        <f t="shared" si="29"/>
        <v>6</v>
      </c>
      <c r="C87" s="202">
        <v>606353</v>
      </c>
      <c r="E87" s="222" t="s">
        <v>234</v>
      </c>
      <c r="F87" s="222"/>
      <c r="G87" s="222" t="s">
        <v>234</v>
      </c>
      <c r="H87" s="222" t="s">
        <v>234</v>
      </c>
      <c r="I87" s="229">
        <v>606353</v>
      </c>
      <c r="J87" s="222" t="s">
        <v>234</v>
      </c>
      <c r="K87" s="222" t="s">
        <v>234</v>
      </c>
      <c r="L87" s="222" t="s">
        <v>234</v>
      </c>
      <c r="M87" s="229" t="s">
        <v>309</v>
      </c>
      <c r="N87" s="224"/>
      <c r="P87" s="225">
        <f>N87-P88-P89-P90-P91-P92-P93-P94</f>
        <v>0</v>
      </c>
      <c r="Q87" s="201" t="s">
        <v>234</v>
      </c>
      <c r="R87" s="224"/>
      <c r="T87" s="225">
        <f>R87+T88+T92+T93+T94</f>
        <v>0</v>
      </c>
      <c r="Z87" s="332"/>
      <c r="AA87" s="332"/>
      <c r="AB87" s="332"/>
    </row>
    <row r="88" spans="1:28" ht="15" customHeight="1" x14ac:dyDescent="0.45">
      <c r="A88" s="201">
        <v>78</v>
      </c>
      <c r="B88" s="201">
        <f t="shared" si="29"/>
        <v>7</v>
      </c>
      <c r="C88" s="202">
        <v>6063531</v>
      </c>
      <c r="E88" s="222" t="s">
        <v>234</v>
      </c>
      <c r="F88" s="222"/>
      <c r="G88" s="222" t="s">
        <v>234</v>
      </c>
      <c r="H88" s="222" t="s">
        <v>234</v>
      </c>
      <c r="I88" s="222" t="s">
        <v>234</v>
      </c>
      <c r="J88" s="230">
        <v>6063531</v>
      </c>
      <c r="K88" s="222" t="s">
        <v>234</v>
      </c>
      <c r="L88" s="222" t="s">
        <v>234</v>
      </c>
      <c r="M88" s="230" t="s">
        <v>310</v>
      </c>
      <c r="N88" s="224"/>
      <c r="P88" s="225">
        <f>N88-P89-P90-P91</f>
        <v>0</v>
      </c>
      <c r="Q88" s="201" t="s">
        <v>234</v>
      </c>
      <c r="R88" s="224"/>
      <c r="T88" s="225">
        <f>R88+T89+T90+T91</f>
        <v>0</v>
      </c>
      <c r="Z88" s="332"/>
      <c r="AA88" s="332"/>
      <c r="AB88" s="332"/>
    </row>
    <row r="89" spans="1:28" ht="15" customHeight="1" x14ac:dyDescent="0.45">
      <c r="A89" s="201">
        <v>79</v>
      </c>
      <c r="B89" s="201">
        <f t="shared" si="29"/>
        <v>8</v>
      </c>
      <c r="C89" s="202">
        <v>60635311</v>
      </c>
      <c r="E89" s="222" t="s">
        <v>234</v>
      </c>
      <c r="F89" s="222"/>
      <c r="G89" s="222" t="s">
        <v>234</v>
      </c>
      <c r="H89" s="222" t="s">
        <v>234</v>
      </c>
      <c r="I89" s="222" t="s">
        <v>234</v>
      </c>
      <c r="J89" s="222" t="s">
        <v>234</v>
      </c>
      <c r="K89" s="231">
        <v>60635311</v>
      </c>
      <c r="L89" s="222" t="s">
        <v>234</v>
      </c>
      <c r="M89" s="231" t="s">
        <v>311</v>
      </c>
      <c r="N89" s="224"/>
      <c r="P89" s="225">
        <f>N89</f>
        <v>0</v>
      </c>
      <c r="Q89" s="201" t="s">
        <v>234</v>
      </c>
      <c r="R89" s="224"/>
      <c r="T89" s="225">
        <f>R89</f>
        <v>0</v>
      </c>
      <c r="Z89" s="332"/>
      <c r="AA89" s="332"/>
      <c r="AB89" s="332"/>
    </row>
    <row r="90" spans="1:28" ht="15" customHeight="1" x14ac:dyDescent="0.45">
      <c r="A90" s="201">
        <v>80</v>
      </c>
      <c r="B90" s="201">
        <f t="shared" si="29"/>
        <v>8</v>
      </c>
      <c r="C90" s="202">
        <v>60635312</v>
      </c>
      <c r="E90" s="222" t="s">
        <v>234</v>
      </c>
      <c r="F90" s="222"/>
      <c r="G90" s="222" t="s">
        <v>234</v>
      </c>
      <c r="H90" s="222" t="s">
        <v>234</v>
      </c>
      <c r="I90" s="222" t="s">
        <v>234</v>
      </c>
      <c r="J90" s="222" t="s">
        <v>234</v>
      </c>
      <c r="K90" s="231">
        <v>60635312</v>
      </c>
      <c r="L90" s="222" t="s">
        <v>234</v>
      </c>
      <c r="M90" s="231" t="s">
        <v>312</v>
      </c>
      <c r="N90" s="224"/>
      <c r="P90" s="225">
        <f t="shared" ref="P90:P91" si="34">N90</f>
        <v>0</v>
      </c>
      <c r="Q90" s="201" t="s">
        <v>234</v>
      </c>
      <c r="R90" s="224"/>
      <c r="T90" s="225">
        <f t="shared" ref="T90:T91" si="35">R90</f>
        <v>0</v>
      </c>
      <c r="Z90" s="332"/>
      <c r="AA90" s="332"/>
      <c r="AB90" s="332"/>
    </row>
    <row r="91" spans="1:28" ht="15" customHeight="1" x14ac:dyDescent="0.45">
      <c r="A91" s="201">
        <v>81</v>
      </c>
      <c r="B91" s="201">
        <f t="shared" si="29"/>
        <v>8</v>
      </c>
      <c r="C91" s="202">
        <v>60635318</v>
      </c>
      <c r="E91" s="222" t="s">
        <v>234</v>
      </c>
      <c r="F91" s="222"/>
      <c r="G91" s="222" t="s">
        <v>234</v>
      </c>
      <c r="H91" s="222" t="s">
        <v>234</v>
      </c>
      <c r="I91" s="222" t="s">
        <v>234</v>
      </c>
      <c r="J91" s="222" t="s">
        <v>234</v>
      </c>
      <c r="K91" s="231">
        <v>60635318</v>
      </c>
      <c r="L91" s="222" t="s">
        <v>234</v>
      </c>
      <c r="M91" s="231" t="s">
        <v>313</v>
      </c>
      <c r="N91" s="224"/>
      <c r="P91" s="225">
        <f t="shared" si="34"/>
        <v>0</v>
      </c>
      <c r="Q91" s="201" t="s">
        <v>234</v>
      </c>
      <c r="R91" s="224"/>
      <c r="T91" s="225">
        <f t="shared" si="35"/>
        <v>0</v>
      </c>
      <c r="Z91" s="332"/>
      <c r="AA91" s="332"/>
      <c r="AB91" s="332"/>
    </row>
    <row r="92" spans="1:28" ht="15" customHeight="1" x14ac:dyDescent="0.45">
      <c r="A92" s="201">
        <v>82</v>
      </c>
      <c r="B92" s="201">
        <f t="shared" si="29"/>
        <v>7</v>
      </c>
      <c r="C92" s="202">
        <v>6063532</v>
      </c>
      <c r="E92" s="222" t="s">
        <v>234</v>
      </c>
      <c r="F92" s="222"/>
      <c r="G92" s="222" t="s">
        <v>234</v>
      </c>
      <c r="H92" s="222" t="s">
        <v>234</v>
      </c>
      <c r="I92" s="222" t="s">
        <v>234</v>
      </c>
      <c r="J92" s="230">
        <v>6063532</v>
      </c>
      <c r="K92" s="222" t="s">
        <v>234</v>
      </c>
      <c r="L92" s="222" t="s">
        <v>234</v>
      </c>
      <c r="M92" s="230" t="s">
        <v>314</v>
      </c>
      <c r="N92" s="224"/>
      <c r="P92" s="225">
        <f>N92</f>
        <v>0</v>
      </c>
      <c r="Q92" s="201" t="s">
        <v>234</v>
      </c>
      <c r="R92" s="224"/>
      <c r="T92" s="225">
        <f>P92</f>
        <v>0</v>
      </c>
      <c r="Z92" s="332"/>
      <c r="AA92" s="332"/>
      <c r="AB92" s="332"/>
    </row>
    <row r="93" spans="1:28" ht="15" customHeight="1" x14ac:dyDescent="0.45">
      <c r="A93" s="201">
        <v>83</v>
      </c>
      <c r="B93" s="201">
        <f t="shared" si="29"/>
        <v>7</v>
      </c>
      <c r="C93" s="202">
        <v>6063533</v>
      </c>
      <c r="E93" s="222" t="s">
        <v>234</v>
      </c>
      <c r="F93" s="222"/>
      <c r="G93" s="222" t="s">
        <v>234</v>
      </c>
      <c r="H93" s="222" t="s">
        <v>234</v>
      </c>
      <c r="I93" s="222" t="s">
        <v>234</v>
      </c>
      <c r="J93" s="230">
        <v>6063533</v>
      </c>
      <c r="K93" s="222" t="s">
        <v>234</v>
      </c>
      <c r="L93" s="222" t="s">
        <v>234</v>
      </c>
      <c r="M93" s="230" t="s">
        <v>315</v>
      </c>
      <c r="N93" s="224"/>
      <c r="P93" s="225">
        <f t="shared" ref="P93:P94" si="36">N93</f>
        <v>0</v>
      </c>
      <c r="Q93" s="201" t="s">
        <v>234</v>
      </c>
      <c r="R93" s="224"/>
      <c r="T93" s="225">
        <f t="shared" ref="T93:T94" si="37">P93</f>
        <v>0</v>
      </c>
      <c r="Z93" s="332"/>
      <c r="AA93" s="332"/>
      <c r="AB93" s="332"/>
    </row>
    <row r="94" spans="1:28" ht="15" customHeight="1" x14ac:dyDescent="0.45">
      <c r="A94" s="201">
        <v>84</v>
      </c>
      <c r="B94" s="201">
        <f t="shared" si="29"/>
        <v>7</v>
      </c>
      <c r="C94" s="202">
        <v>6063538</v>
      </c>
      <c r="E94" s="222" t="s">
        <v>234</v>
      </c>
      <c r="F94" s="222"/>
      <c r="G94" s="222" t="s">
        <v>234</v>
      </c>
      <c r="H94" s="222" t="s">
        <v>234</v>
      </c>
      <c r="I94" s="222" t="s">
        <v>234</v>
      </c>
      <c r="J94" s="230">
        <v>6063538</v>
      </c>
      <c r="K94" s="222" t="s">
        <v>234</v>
      </c>
      <c r="L94" s="222" t="s">
        <v>234</v>
      </c>
      <c r="M94" s="230" t="s">
        <v>316</v>
      </c>
      <c r="N94" s="224"/>
      <c r="P94" s="225">
        <f t="shared" si="36"/>
        <v>0</v>
      </c>
      <c r="Q94" s="201" t="s">
        <v>234</v>
      </c>
      <c r="R94" s="224"/>
      <c r="T94" s="225">
        <f t="shared" si="37"/>
        <v>0</v>
      </c>
      <c r="Z94" s="332"/>
      <c r="AA94" s="332"/>
      <c r="AB94" s="332"/>
    </row>
    <row r="95" spans="1:28" ht="15" customHeight="1" x14ac:dyDescent="0.45">
      <c r="A95" s="201">
        <v>85</v>
      </c>
      <c r="B95" s="201">
        <f t="shared" si="29"/>
        <v>6</v>
      </c>
      <c r="C95" s="202">
        <v>606358</v>
      </c>
      <c r="E95" s="222" t="s">
        <v>234</v>
      </c>
      <c r="F95" s="222"/>
      <c r="G95" s="222" t="s">
        <v>234</v>
      </c>
      <c r="H95" s="222" t="s">
        <v>234</v>
      </c>
      <c r="I95" s="229">
        <v>606358</v>
      </c>
      <c r="J95" s="222" t="s">
        <v>234</v>
      </c>
      <c r="K95" s="222" t="s">
        <v>234</v>
      </c>
      <c r="L95" s="222" t="s">
        <v>234</v>
      </c>
      <c r="M95" s="229" t="s">
        <v>317</v>
      </c>
      <c r="N95" s="224"/>
      <c r="P95" s="225">
        <f>N95</f>
        <v>0</v>
      </c>
      <c r="Q95" s="201" t="s">
        <v>234</v>
      </c>
      <c r="R95" s="224"/>
      <c r="T95" s="225">
        <f>R95</f>
        <v>0</v>
      </c>
      <c r="Z95" s="332"/>
      <c r="AA95" s="332"/>
      <c r="AB95" s="332"/>
    </row>
    <row r="96" spans="1:28" ht="15" customHeight="1" x14ac:dyDescent="0.45">
      <c r="A96" s="201">
        <v>86</v>
      </c>
      <c r="B96" s="201">
        <f t="shared" si="29"/>
        <v>5</v>
      </c>
      <c r="C96" s="202">
        <v>60636</v>
      </c>
      <c r="E96" s="222" t="s">
        <v>234</v>
      </c>
      <c r="F96" s="222"/>
      <c r="G96" s="222" t="s">
        <v>234</v>
      </c>
      <c r="H96" s="227">
        <v>60636</v>
      </c>
      <c r="I96" s="222" t="s">
        <v>234</v>
      </c>
      <c r="J96" s="222" t="s">
        <v>234</v>
      </c>
      <c r="K96" s="222" t="s">
        <v>234</v>
      </c>
      <c r="L96" s="222" t="s">
        <v>234</v>
      </c>
      <c r="M96" s="227" t="s">
        <v>318</v>
      </c>
      <c r="N96" s="224"/>
      <c r="P96" s="225">
        <f>N96-P97-P98</f>
        <v>0</v>
      </c>
      <c r="Q96" s="201" t="s">
        <v>234</v>
      </c>
      <c r="R96" s="224"/>
      <c r="T96" s="225">
        <f>R96+T97+T98</f>
        <v>0</v>
      </c>
      <c r="Z96" s="332"/>
      <c r="AA96" s="332"/>
      <c r="AB96" s="332"/>
    </row>
    <row r="97" spans="1:28" ht="15" customHeight="1" x14ac:dyDescent="0.45">
      <c r="A97" s="201">
        <v>87</v>
      </c>
      <c r="B97" s="201">
        <f t="shared" si="29"/>
        <v>6</v>
      </c>
      <c r="C97" s="202">
        <v>606361</v>
      </c>
      <c r="E97" s="222" t="s">
        <v>234</v>
      </c>
      <c r="F97" s="222"/>
      <c r="G97" s="222" t="s">
        <v>234</v>
      </c>
      <c r="H97" s="222" t="s">
        <v>234</v>
      </c>
      <c r="I97" s="229">
        <v>606361</v>
      </c>
      <c r="J97" s="222" t="s">
        <v>234</v>
      </c>
      <c r="K97" s="222" t="s">
        <v>234</v>
      </c>
      <c r="L97" s="222" t="s">
        <v>234</v>
      </c>
      <c r="M97" s="229" t="s">
        <v>319</v>
      </c>
      <c r="N97" s="224"/>
      <c r="P97" s="225">
        <f t="shared" ref="P97:P98" si="38">N97</f>
        <v>0</v>
      </c>
      <c r="Q97" s="201" t="s">
        <v>234</v>
      </c>
      <c r="R97" s="224"/>
      <c r="T97" s="225">
        <f t="shared" ref="T97:T98" si="39">R97</f>
        <v>0</v>
      </c>
      <c r="Z97" s="332"/>
      <c r="AA97" s="332"/>
      <c r="AB97" s="332"/>
    </row>
    <row r="98" spans="1:28" ht="15" customHeight="1" x14ac:dyDescent="0.45">
      <c r="A98" s="201">
        <v>88</v>
      </c>
      <c r="B98" s="201">
        <f t="shared" si="29"/>
        <v>6</v>
      </c>
      <c r="C98" s="202">
        <v>606368</v>
      </c>
      <c r="E98" s="222" t="s">
        <v>234</v>
      </c>
      <c r="F98" s="222"/>
      <c r="G98" s="222" t="s">
        <v>234</v>
      </c>
      <c r="H98" s="222" t="s">
        <v>234</v>
      </c>
      <c r="I98" s="229">
        <v>606368</v>
      </c>
      <c r="J98" s="222" t="s">
        <v>234</v>
      </c>
      <c r="K98" s="222" t="s">
        <v>234</v>
      </c>
      <c r="L98" s="222" t="s">
        <v>234</v>
      </c>
      <c r="M98" s="229" t="s">
        <v>320</v>
      </c>
      <c r="N98" s="224"/>
      <c r="P98" s="225">
        <f t="shared" si="38"/>
        <v>0</v>
      </c>
      <c r="Q98" s="201" t="s">
        <v>234</v>
      </c>
      <c r="R98" s="224"/>
      <c r="T98" s="225">
        <f t="shared" si="39"/>
        <v>0</v>
      </c>
      <c r="Z98" s="332"/>
      <c r="AA98" s="332"/>
      <c r="AB98" s="332"/>
    </row>
    <row r="99" spans="1:28" ht="15" customHeight="1" x14ac:dyDescent="0.45">
      <c r="A99" s="201">
        <v>89</v>
      </c>
      <c r="B99" s="201">
        <f t="shared" si="29"/>
        <v>5</v>
      </c>
      <c r="C99" s="202">
        <v>60638</v>
      </c>
      <c r="E99" s="222" t="s">
        <v>234</v>
      </c>
      <c r="F99" s="222"/>
      <c r="G99" s="222" t="s">
        <v>234</v>
      </c>
      <c r="H99" s="227">
        <v>60638</v>
      </c>
      <c r="I99" s="222" t="s">
        <v>234</v>
      </c>
      <c r="J99" s="222" t="s">
        <v>234</v>
      </c>
      <c r="K99" s="222" t="s">
        <v>234</v>
      </c>
      <c r="L99" s="222" t="s">
        <v>234</v>
      </c>
      <c r="M99" s="227" t="s">
        <v>321</v>
      </c>
      <c r="N99" s="224"/>
      <c r="P99" s="225">
        <f>N99</f>
        <v>0</v>
      </c>
      <c r="Q99" s="201" t="s">
        <v>234</v>
      </c>
      <c r="R99" s="224"/>
      <c r="T99" s="225">
        <f>R99</f>
        <v>0</v>
      </c>
      <c r="Z99" s="332"/>
      <c r="AA99" s="332"/>
      <c r="AB99" s="332"/>
    </row>
    <row r="100" spans="1:28" ht="15" customHeight="1" x14ac:dyDescent="0.45">
      <c r="A100" s="201">
        <v>90</v>
      </c>
      <c r="B100" s="201">
        <f t="shared" si="29"/>
        <v>3</v>
      </c>
      <c r="C100" s="202">
        <v>607</v>
      </c>
      <c r="E100" s="222" t="s">
        <v>234</v>
      </c>
      <c r="F100" s="223">
        <v>607</v>
      </c>
      <c r="G100" s="222" t="s">
        <v>234</v>
      </c>
      <c r="H100" s="222" t="s">
        <v>234</v>
      </c>
      <c r="I100" s="222" t="s">
        <v>234</v>
      </c>
      <c r="J100" s="222" t="s">
        <v>234</v>
      </c>
      <c r="K100" s="222" t="s">
        <v>234</v>
      </c>
      <c r="L100" s="222" t="s">
        <v>234</v>
      </c>
      <c r="M100" s="223" t="s">
        <v>322</v>
      </c>
      <c r="N100" s="224"/>
      <c r="P100" s="225">
        <f>N100-SUM(P101:P176)</f>
        <v>0</v>
      </c>
      <c r="Q100" s="201" t="s">
        <v>234</v>
      </c>
      <c r="R100" s="224"/>
      <c r="T100" s="225">
        <f>R100+T101+T110+T129+T155+T156+T157</f>
        <v>0</v>
      </c>
      <c r="V100" s="73" t="str">
        <f>IF(OR(P100&lt;0,T100&lt;0),"erreur","OK")</f>
        <v>OK</v>
      </c>
      <c r="X100" s="73" t="str">
        <f>IF(P100&gt;1,"justifier la différence","OK")</f>
        <v>OK</v>
      </c>
      <c r="Z100" s="332"/>
      <c r="AA100" s="332"/>
      <c r="AB100" s="332"/>
    </row>
    <row r="101" spans="1:28" ht="15" customHeight="1" x14ac:dyDescent="0.45">
      <c r="A101" s="201">
        <v>91</v>
      </c>
      <c r="B101" s="201">
        <f t="shared" si="29"/>
        <v>4</v>
      </c>
      <c r="C101" s="202">
        <v>6071</v>
      </c>
      <c r="E101" s="222" t="s">
        <v>234</v>
      </c>
      <c r="F101" s="222"/>
      <c r="G101" s="226">
        <v>6071</v>
      </c>
      <c r="H101" s="222" t="s">
        <v>234</v>
      </c>
      <c r="I101" s="222" t="s">
        <v>234</v>
      </c>
      <c r="J101" s="222" t="s">
        <v>234</v>
      </c>
      <c r="K101" s="222" t="s">
        <v>234</v>
      </c>
      <c r="L101" s="222" t="s">
        <v>234</v>
      </c>
      <c r="M101" s="226" t="s">
        <v>323</v>
      </c>
      <c r="N101" s="224"/>
      <c r="P101" s="225">
        <f>N101-P102-P103-P104-P105-P106-P107-P108-P109</f>
        <v>0</v>
      </c>
      <c r="Q101" s="201" t="s">
        <v>234</v>
      </c>
      <c r="R101" s="224"/>
      <c r="T101" s="225">
        <f>R101+T102+T103+T104+T109</f>
        <v>0</v>
      </c>
      <c r="Z101" s="332"/>
      <c r="AA101" s="332"/>
      <c r="AB101" s="332"/>
    </row>
    <row r="102" spans="1:28" ht="15" customHeight="1" x14ac:dyDescent="0.45">
      <c r="A102" s="201">
        <v>92</v>
      </c>
      <c r="B102" s="201">
        <f t="shared" si="29"/>
        <v>5</v>
      </c>
      <c r="C102" s="202">
        <v>60711</v>
      </c>
      <c r="E102" s="222" t="s">
        <v>234</v>
      </c>
      <c r="F102" s="222"/>
      <c r="G102" s="222" t="s">
        <v>234</v>
      </c>
      <c r="H102" s="227">
        <v>60711</v>
      </c>
      <c r="I102" s="222" t="s">
        <v>234</v>
      </c>
      <c r="J102" s="222" t="s">
        <v>234</v>
      </c>
      <c r="K102" s="222" t="s">
        <v>234</v>
      </c>
      <c r="L102" s="222" t="s">
        <v>234</v>
      </c>
      <c r="M102" s="227" t="s">
        <v>237</v>
      </c>
      <c r="N102" s="224"/>
      <c r="P102" s="225">
        <f t="shared" ref="P102:P103" si="40">N102</f>
        <v>0</v>
      </c>
      <c r="Q102" s="201" t="s">
        <v>234</v>
      </c>
      <c r="R102" s="224"/>
      <c r="T102" s="225">
        <f t="shared" ref="T102:T103" si="41">R102</f>
        <v>0</v>
      </c>
      <c r="Z102" s="332"/>
      <c r="AA102" s="332"/>
      <c r="AB102" s="332"/>
    </row>
    <row r="103" spans="1:28" ht="15" customHeight="1" x14ac:dyDescent="0.45">
      <c r="A103" s="201">
        <v>93</v>
      </c>
      <c r="B103" s="201">
        <f t="shared" si="29"/>
        <v>5</v>
      </c>
      <c r="C103" s="202">
        <v>60712</v>
      </c>
      <c r="E103" s="222" t="s">
        <v>234</v>
      </c>
      <c r="F103" s="222"/>
      <c r="G103" s="222" t="s">
        <v>234</v>
      </c>
      <c r="H103" s="227">
        <v>60712</v>
      </c>
      <c r="I103" s="222" t="s">
        <v>234</v>
      </c>
      <c r="J103" s="222" t="s">
        <v>234</v>
      </c>
      <c r="K103" s="222" t="s">
        <v>234</v>
      </c>
      <c r="L103" s="222" t="s">
        <v>234</v>
      </c>
      <c r="M103" s="227" t="s">
        <v>238</v>
      </c>
      <c r="N103" s="224"/>
      <c r="P103" s="225">
        <f t="shared" si="40"/>
        <v>0</v>
      </c>
      <c r="Q103" s="201" t="s">
        <v>234</v>
      </c>
      <c r="R103" s="224"/>
      <c r="T103" s="225">
        <f t="shared" si="41"/>
        <v>0</v>
      </c>
      <c r="Z103" s="332"/>
      <c r="AA103" s="332"/>
      <c r="AB103" s="332"/>
    </row>
    <row r="104" spans="1:28" ht="15" customHeight="1" x14ac:dyDescent="0.45">
      <c r="A104" s="201">
        <v>94</v>
      </c>
      <c r="B104" s="201">
        <f t="shared" si="29"/>
        <v>5</v>
      </c>
      <c r="C104" s="202">
        <v>60713</v>
      </c>
      <c r="E104" s="222" t="s">
        <v>234</v>
      </c>
      <c r="F104" s="222"/>
      <c r="G104" s="222" t="s">
        <v>234</v>
      </c>
      <c r="H104" s="227">
        <v>60713</v>
      </c>
      <c r="I104" s="222" t="s">
        <v>234</v>
      </c>
      <c r="J104" s="222" t="s">
        <v>234</v>
      </c>
      <c r="K104" s="222" t="s">
        <v>234</v>
      </c>
      <c r="L104" s="222" t="s">
        <v>234</v>
      </c>
      <c r="M104" s="227" t="s">
        <v>239</v>
      </c>
      <c r="N104" s="224"/>
      <c r="P104" s="225">
        <f>N104-P105-P106-P107-P108</f>
        <v>0</v>
      </c>
      <c r="Q104" s="201" t="s">
        <v>234</v>
      </c>
      <c r="R104" s="224"/>
      <c r="T104" s="225">
        <f>R104+T105+T106+T107+T108</f>
        <v>0</v>
      </c>
      <c r="Z104" s="332"/>
      <c r="AA104" s="332"/>
      <c r="AB104" s="332"/>
    </row>
    <row r="105" spans="1:28" ht="15" customHeight="1" x14ac:dyDescent="0.45">
      <c r="A105" s="201">
        <v>95</v>
      </c>
      <c r="B105" s="201">
        <f t="shared" si="29"/>
        <v>6</v>
      </c>
      <c r="C105" s="202">
        <v>607131</v>
      </c>
      <c r="E105" s="222" t="s">
        <v>234</v>
      </c>
      <c r="F105" s="222"/>
      <c r="G105" s="222" t="s">
        <v>234</v>
      </c>
      <c r="H105" s="222" t="s">
        <v>234</v>
      </c>
      <c r="I105" s="229">
        <v>607131</v>
      </c>
      <c r="J105" s="222" t="s">
        <v>234</v>
      </c>
      <c r="K105" s="222" t="s">
        <v>234</v>
      </c>
      <c r="L105" s="222" t="s">
        <v>234</v>
      </c>
      <c r="M105" s="229" t="s">
        <v>240</v>
      </c>
      <c r="N105" s="224"/>
      <c r="P105" s="225">
        <f t="shared" ref="P105:P108" si="42">N105</f>
        <v>0</v>
      </c>
      <c r="Q105" s="201" t="s">
        <v>234</v>
      </c>
      <c r="R105" s="224"/>
      <c r="T105" s="225">
        <f t="shared" ref="T105:T108" si="43">R105</f>
        <v>0</v>
      </c>
      <c r="Z105" s="332"/>
      <c r="AA105" s="332"/>
      <c r="AB105" s="332"/>
    </row>
    <row r="106" spans="1:28" ht="15" customHeight="1" x14ac:dyDescent="0.45">
      <c r="A106" s="201">
        <v>96</v>
      </c>
      <c r="B106" s="201">
        <f t="shared" si="29"/>
        <v>6</v>
      </c>
      <c r="C106" s="202">
        <v>607132</v>
      </c>
      <c r="E106" s="222" t="s">
        <v>234</v>
      </c>
      <c r="F106" s="222"/>
      <c r="G106" s="222" t="s">
        <v>234</v>
      </c>
      <c r="H106" s="222" t="s">
        <v>234</v>
      </c>
      <c r="I106" s="229">
        <v>607132</v>
      </c>
      <c r="J106" s="222" t="s">
        <v>234</v>
      </c>
      <c r="K106" s="222" t="s">
        <v>234</v>
      </c>
      <c r="L106" s="222" t="s">
        <v>234</v>
      </c>
      <c r="M106" s="229" t="s">
        <v>241</v>
      </c>
      <c r="N106" s="224"/>
      <c r="P106" s="225">
        <f t="shared" si="42"/>
        <v>0</v>
      </c>
      <c r="Q106" s="201" t="s">
        <v>234</v>
      </c>
      <c r="R106" s="224"/>
      <c r="T106" s="225">
        <f t="shared" si="43"/>
        <v>0</v>
      </c>
      <c r="Z106" s="332"/>
      <c r="AA106" s="332"/>
      <c r="AB106" s="332"/>
    </row>
    <row r="107" spans="1:28" ht="15" customHeight="1" x14ac:dyDescent="0.45">
      <c r="A107" s="201">
        <v>97</v>
      </c>
      <c r="B107" s="201">
        <f t="shared" si="29"/>
        <v>6</v>
      </c>
      <c r="C107" s="202">
        <v>607133</v>
      </c>
      <c r="E107" s="222" t="s">
        <v>234</v>
      </c>
      <c r="F107" s="222"/>
      <c r="G107" s="222" t="s">
        <v>234</v>
      </c>
      <c r="H107" s="222" t="s">
        <v>234</v>
      </c>
      <c r="I107" s="229">
        <v>607133</v>
      </c>
      <c r="J107" s="222" t="s">
        <v>234</v>
      </c>
      <c r="K107" s="222" t="s">
        <v>234</v>
      </c>
      <c r="L107" s="222" t="s">
        <v>234</v>
      </c>
      <c r="M107" s="229" t="s">
        <v>242</v>
      </c>
      <c r="N107" s="224"/>
      <c r="P107" s="225">
        <f t="shared" si="42"/>
        <v>0</v>
      </c>
      <c r="Q107" s="201" t="s">
        <v>234</v>
      </c>
      <c r="R107" s="224"/>
      <c r="T107" s="225">
        <f t="shared" si="43"/>
        <v>0</v>
      </c>
      <c r="Z107" s="332"/>
      <c r="AA107" s="332"/>
      <c r="AB107" s="332"/>
    </row>
    <row r="108" spans="1:28" ht="15" customHeight="1" x14ac:dyDescent="0.45">
      <c r="A108" s="201">
        <v>98</v>
      </c>
      <c r="B108" s="201">
        <f t="shared" si="29"/>
        <v>6</v>
      </c>
      <c r="C108" s="202">
        <v>607138</v>
      </c>
      <c r="E108" s="222" t="s">
        <v>234</v>
      </c>
      <c r="F108" s="222"/>
      <c r="G108" s="222" t="s">
        <v>234</v>
      </c>
      <c r="H108" s="222" t="s">
        <v>234</v>
      </c>
      <c r="I108" s="229">
        <v>607138</v>
      </c>
      <c r="J108" s="222" t="s">
        <v>234</v>
      </c>
      <c r="K108" s="222" t="s">
        <v>234</v>
      </c>
      <c r="L108" s="222" t="s">
        <v>234</v>
      </c>
      <c r="M108" s="229" t="s">
        <v>243</v>
      </c>
      <c r="N108" s="224"/>
      <c r="P108" s="225">
        <f t="shared" si="42"/>
        <v>0</v>
      </c>
      <c r="Q108" s="201" t="s">
        <v>234</v>
      </c>
      <c r="R108" s="224"/>
      <c r="T108" s="225">
        <f t="shared" si="43"/>
        <v>0</v>
      </c>
      <c r="Z108" s="332"/>
      <c r="AA108" s="332"/>
      <c r="AB108" s="332"/>
    </row>
    <row r="109" spans="1:28" ht="15" customHeight="1" x14ac:dyDescent="0.45">
      <c r="A109" s="201">
        <v>99</v>
      </c>
      <c r="B109" s="201">
        <f t="shared" si="29"/>
        <v>5</v>
      </c>
      <c r="C109" s="202">
        <v>60718</v>
      </c>
      <c r="E109" s="222" t="s">
        <v>234</v>
      </c>
      <c r="F109" s="222"/>
      <c r="G109" s="222" t="s">
        <v>234</v>
      </c>
      <c r="H109" s="227">
        <v>60718</v>
      </c>
      <c r="I109" s="222" t="s">
        <v>234</v>
      </c>
      <c r="J109" s="222" t="s">
        <v>234</v>
      </c>
      <c r="K109" s="222" t="s">
        <v>234</v>
      </c>
      <c r="L109" s="222" t="s">
        <v>234</v>
      </c>
      <c r="M109" s="227" t="s">
        <v>244</v>
      </c>
      <c r="N109" s="224"/>
      <c r="P109" s="225">
        <f>N109</f>
        <v>0</v>
      </c>
      <c r="Q109" s="201" t="s">
        <v>234</v>
      </c>
      <c r="R109" s="224"/>
      <c r="T109" s="225">
        <f>R109</f>
        <v>0</v>
      </c>
      <c r="Z109" s="332"/>
      <c r="AA109" s="332"/>
      <c r="AB109" s="332"/>
    </row>
    <row r="110" spans="1:28" ht="15" customHeight="1" x14ac:dyDescent="0.45">
      <c r="A110" s="201">
        <v>100</v>
      </c>
      <c r="B110" s="201">
        <f t="shared" si="29"/>
        <v>4</v>
      </c>
      <c r="C110" s="202">
        <v>6072</v>
      </c>
      <c r="E110" s="222" t="s">
        <v>234</v>
      </c>
      <c r="F110" s="222"/>
      <c r="G110" s="226">
        <v>6072</v>
      </c>
      <c r="H110" s="222" t="s">
        <v>234</v>
      </c>
      <c r="I110" s="222" t="s">
        <v>234</v>
      </c>
      <c r="J110" s="222" t="s">
        <v>234</v>
      </c>
      <c r="K110" s="222" t="s">
        <v>234</v>
      </c>
      <c r="L110" s="222" t="s">
        <v>234</v>
      </c>
      <c r="M110" s="226" t="s">
        <v>324</v>
      </c>
      <c r="N110" s="224"/>
      <c r="P110" s="225">
        <f>N110-P111-P112-P113-P114-P115-P116-P117-P118-P119-P120-P121-P122-P123-P124-P125-P126-P127-P128</f>
        <v>0</v>
      </c>
      <c r="Q110" s="201" t="s">
        <v>234</v>
      </c>
      <c r="R110" s="224"/>
      <c r="T110" s="225">
        <f>R110+T111+T117+T124+T128</f>
        <v>0</v>
      </c>
      <c r="Z110" s="332"/>
      <c r="AA110" s="332"/>
      <c r="AB110" s="332"/>
    </row>
    <row r="111" spans="1:28" ht="15" customHeight="1" x14ac:dyDescent="0.45">
      <c r="A111" s="201">
        <v>101</v>
      </c>
      <c r="B111" s="201">
        <f t="shared" si="29"/>
        <v>5</v>
      </c>
      <c r="C111" s="202">
        <v>60721</v>
      </c>
      <c r="E111" s="222" t="s">
        <v>234</v>
      </c>
      <c r="F111" s="222"/>
      <c r="G111" s="222" t="s">
        <v>234</v>
      </c>
      <c r="H111" s="227">
        <v>60721</v>
      </c>
      <c r="I111" s="222" t="s">
        <v>234</v>
      </c>
      <c r="J111" s="222" t="s">
        <v>234</v>
      </c>
      <c r="K111" s="222" t="s">
        <v>234</v>
      </c>
      <c r="L111" s="222" t="s">
        <v>234</v>
      </c>
      <c r="M111" s="227" t="s">
        <v>246</v>
      </c>
      <c r="N111" s="224"/>
      <c r="P111" s="225">
        <f>N111-P112-P113-P114-P115-P116</f>
        <v>0</v>
      </c>
      <c r="Q111" s="201" t="s">
        <v>234</v>
      </c>
      <c r="R111" s="224"/>
      <c r="T111" s="225">
        <f>R111+T112+T113+T114+T115+T116</f>
        <v>0</v>
      </c>
      <c r="Z111" s="332"/>
      <c r="AA111" s="332"/>
      <c r="AB111" s="332"/>
    </row>
    <row r="112" spans="1:28" ht="15" customHeight="1" x14ac:dyDescent="0.45">
      <c r="A112" s="201">
        <v>102</v>
      </c>
      <c r="B112" s="201">
        <f t="shared" si="29"/>
        <v>6</v>
      </c>
      <c r="C112" s="202">
        <v>607211</v>
      </c>
      <c r="E112" s="222" t="s">
        <v>234</v>
      </c>
      <c r="F112" s="222"/>
      <c r="G112" s="222" t="s">
        <v>234</v>
      </c>
      <c r="H112" s="222" t="s">
        <v>234</v>
      </c>
      <c r="I112" s="229">
        <v>607211</v>
      </c>
      <c r="J112" s="222" t="s">
        <v>234</v>
      </c>
      <c r="K112" s="222" t="s">
        <v>234</v>
      </c>
      <c r="L112" s="222" t="s">
        <v>234</v>
      </c>
      <c r="M112" s="229" t="s">
        <v>247</v>
      </c>
      <c r="N112" s="224"/>
      <c r="P112" s="225">
        <f t="shared" ref="P112:P116" si="44">N112</f>
        <v>0</v>
      </c>
      <c r="Q112" s="201" t="s">
        <v>234</v>
      </c>
      <c r="R112" s="224"/>
      <c r="T112" s="225">
        <f t="shared" ref="T112:T116" si="45">R112</f>
        <v>0</v>
      </c>
      <c r="Z112" s="332"/>
      <c r="AA112" s="332"/>
      <c r="AB112" s="332"/>
    </row>
    <row r="113" spans="1:28" ht="15" customHeight="1" x14ac:dyDescent="0.45">
      <c r="A113" s="201">
        <v>103</v>
      </c>
      <c r="B113" s="201">
        <f t="shared" si="29"/>
        <v>6</v>
      </c>
      <c r="C113" s="202">
        <v>607212</v>
      </c>
      <c r="E113" s="222" t="s">
        <v>234</v>
      </c>
      <c r="F113" s="222"/>
      <c r="G113" s="222" t="s">
        <v>234</v>
      </c>
      <c r="H113" s="222" t="s">
        <v>234</v>
      </c>
      <c r="I113" s="229">
        <v>607212</v>
      </c>
      <c r="J113" s="222" t="s">
        <v>234</v>
      </c>
      <c r="K113" s="222" t="s">
        <v>234</v>
      </c>
      <c r="L113" s="222" t="s">
        <v>234</v>
      </c>
      <c r="M113" s="229" t="s">
        <v>248</v>
      </c>
      <c r="N113" s="224"/>
      <c r="P113" s="225">
        <f t="shared" si="44"/>
        <v>0</v>
      </c>
      <c r="Q113" s="201" t="s">
        <v>234</v>
      </c>
      <c r="R113" s="224"/>
      <c r="T113" s="225">
        <f t="shared" si="45"/>
        <v>0</v>
      </c>
      <c r="Z113" s="332"/>
      <c r="AA113" s="332"/>
      <c r="AB113" s="332"/>
    </row>
    <row r="114" spans="1:28" ht="15" customHeight="1" x14ac:dyDescent="0.45">
      <c r="A114" s="201">
        <v>104</v>
      </c>
      <c r="B114" s="201">
        <f t="shared" si="29"/>
        <v>6</v>
      </c>
      <c r="C114" s="202">
        <v>607213</v>
      </c>
      <c r="E114" s="222" t="s">
        <v>234</v>
      </c>
      <c r="F114" s="222"/>
      <c r="G114" s="222" t="s">
        <v>234</v>
      </c>
      <c r="H114" s="222" t="s">
        <v>234</v>
      </c>
      <c r="I114" s="229">
        <v>607213</v>
      </c>
      <c r="J114" s="222" t="s">
        <v>234</v>
      </c>
      <c r="K114" s="222" t="s">
        <v>234</v>
      </c>
      <c r="L114" s="222" t="s">
        <v>234</v>
      </c>
      <c r="M114" s="229" t="s">
        <v>249</v>
      </c>
      <c r="N114" s="224"/>
      <c r="P114" s="225">
        <f t="shared" si="44"/>
        <v>0</v>
      </c>
      <c r="Q114" s="201" t="s">
        <v>234</v>
      </c>
      <c r="R114" s="224"/>
      <c r="T114" s="225">
        <f t="shared" si="45"/>
        <v>0</v>
      </c>
      <c r="Z114" s="332"/>
      <c r="AA114" s="332"/>
      <c r="AB114" s="332"/>
    </row>
    <row r="115" spans="1:28" ht="15" customHeight="1" x14ac:dyDescent="0.45">
      <c r="A115" s="201">
        <v>105</v>
      </c>
      <c r="B115" s="201">
        <f t="shared" si="29"/>
        <v>6</v>
      </c>
      <c r="C115" s="202">
        <v>607214</v>
      </c>
      <c r="E115" s="222" t="s">
        <v>234</v>
      </c>
      <c r="F115" s="222"/>
      <c r="G115" s="222" t="s">
        <v>234</v>
      </c>
      <c r="H115" s="222" t="s">
        <v>234</v>
      </c>
      <c r="I115" s="229">
        <v>607214</v>
      </c>
      <c r="J115" s="222" t="s">
        <v>234</v>
      </c>
      <c r="K115" s="222" t="s">
        <v>234</v>
      </c>
      <c r="L115" s="222" t="s">
        <v>234</v>
      </c>
      <c r="M115" s="229" t="s">
        <v>250</v>
      </c>
      <c r="N115" s="224"/>
      <c r="P115" s="225">
        <f t="shared" si="44"/>
        <v>0</v>
      </c>
      <c r="Q115" s="201" t="s">
        <v>234</v>
      </c>
      <c r="R115" s="224"/>
      <c r="T115" s="225">
        <f t="shared" si="45"/>
        <v>0</v>
      </c>
      <c r="Z115" s="332"/>
      <c r="AA115" s="332"/>
      <c r="AB115" s="332"/>
    </row>
    <row r="116" spans="1:28" ht="15" customHeight="1" x14ac:dyDescent="0.45">
      <c r="A116" s="201">
        <v>106</v>
      </c>
      <c r="B116" s="201">
        <f t="shared" si="29"/>
        <v>6</v>
      </c>
      <c r="C116" s="202">
        <v>607218</v>
      </c>
      <c r="E116" s="222" t="s">
        <v>234</v>
      </c>
      <c r="F116" s="222"/>
      <c r="G116" s="222" t="s">
        <v>234</v>
      </c>
      <c r="H116" s="222" t="s">
        <v>234</v>
      </c>
      <c r="I116" s="229">
        <v>607218</v>
      </c>
      <c r="J116" s="222" t="s">
        <v>234</v>
      </c>
      <c r="K116" s="222" t="s">
        <v>234</v>
      </c>
      <c r="L116" s="222" t="s">
        <v>234</v>
      </c>
      <c r="M116" s="229" t="s">
        <v>251</v>
      </c>
      <c r="N116" s="224"/>
      <c r="P116" s="225">
        <f t="shared" si="44"/>
        <v>0</v>
      </c>
      <c r="Q116" s="201" t="s">
        <v>234</v>
      </c>
      <c r="R116" s="224"/>
      <c r="T116" s="225">
        <f t="shared" si="45"/>
        <v>0</v>
      </c>
      <c r="Z116" s="332"/>
      <c r="AA116" s="332"/>
      <c r="AB116" s="332"/>
    </row>
    <row r="117" spans="1:28" ht="15" customHeight="1" x14ac:dyDescent="0.45">
      <c r="A117" s="201">
        <v>107</v>
      </c>
      <c r="B117" s="201">
        <f t="shared" si="29"/>
        <v>5</v>
      </c>
      <c r="C117" s="202">
        <v>60722</v>
      </c>
      <c r="E117" s="222" t="s">
        <v>234</v>
      </c>
      <c r="F117" s="222"/>
      <c r="G117" s="222" t="s">
        <v>234</v>
      </c>
      <c r="H117" s="227">
        <v>60722</v>
      </c>
      <c r="I117" s="222" t="s">
        <v>234</v>
      </c>
      <c r="J117" s="222" t="s">
        <v>234</v>
      </c>
      <c r="K117" s="222" t="s">
        <v>234</v>
      </c>
      <c r="L117" s="222" t="s">
        <v>234</v>
      </c>
      <c r="M117" s="227" t="s">
        <v>239</v>
      </c>
      <c r="N117" s="224"/>
      <c r="P117" s="225">
        <f>N117-P118-P119-P120-P121-P122-P123</f>
        <v>0</v>
      </c>
      <c r="Q117" s="201" t="s">
        <v>234</v>
      </c>
      <c r="R117" s="224"/>
      <c r="T117" s="225">
        <f>R117+T118+T122+T123</f>
        <v>0</v>
      </c>
      <c r="Z117" s="332"/>
      <c r="AA117" s="332"/>
      <c r="AB117" s="332"/>
    </row>
    <row r="118" spans="1:28" ht="15" customHeight="1" x14ac:dyDescent="0.45">
      <c r="A118" s="201">
        <v>108</v>
      </c>
      <c r="B118" s="201">
        <f t="shared" si="29"/>
        <v>6</v>
      </c>
      <c r="C118" s="202">
        <v>607221</v>
      </c>
      <c r="E118" s="222" t="s">
        <v>234</v>
      </c>
      <c r="F118" s="222"/>
      <c r="G118" s="222" t="s">
        <v>234</v>
      </c>
      <c r="H118" s="222" t="s">
        <v>234</v>
      </c>
      <c r="I118" s="229">
        <v>607221</v>
      </c>
      <c r="J118" s="222" t="s">
        <v>234</v>
      </c>
      <c r="K118" s="222" t="s">
        <v>234</v>
      </c>
      <c r="L118" s="222" t="s">
        <v>234</v>
      </c>
      <c r="M118" s="229" t="s">
        <v>252</v>
      </c>
      <c r="N118" s="224"/>
      <c r="P118" s="225">
        <f>N118-P119-P120-P121</f>
        <v>0</v>
      </c>
      <c r="Q118" s="201" t="s">
        <v>234</v>
      </c>
      <c r="R118" s="224"/>
      <c r="T118" s="225">
        <f>R118+T119+T120+T121</f>
        <v>0</v>
      </c>
      <c r="Z118" s="332"/>
      <c r="AA118" s="332"/>
      <c r="AB118" s="332"/>
    </row>
    <row r="119" spans="1:28" ht="15" customHeight="1" x14ac:dyDescent="0.45">
      <c r="A119" s="201">
        <v>109</v>
      </c>
      <c r="B119" s="201">
        <f t="shared" si="29"/>
        <v>7</v>
      </c>
      <c r="C119" s="202">
        <v>6072211</v>
      </c>
      <c r="E119" s="222" t="s">
        <v>234</v>
      </c>
      <c r="F119" s="222"/>
      <c r="G119" s="222" t="s">
        <v>234</v>
      </c>
      <c r="H119" s="222" t="s">
        <v>234</v>
      </c>
      <c r="I119" s="222" t="s">
        <v>234</v>
      </c>
      <c r="J119" s="230">
        <v>6072211</v>
      </c>
      <c r="K119" s="222" t="s">
        <v>234</v>
      </c>
      <c r="L119" s="222" t="s">
        <v>234</v>
      </c>
      <c r="M119" s="230" t="s">
        <v>253</v>
      </c>
      <c r="N119" s="224"/>
      <c r="P119" s="225">
        <f t="shared" ref="P119:P121" si="46">N119</f>
        <v>0</v>
      </c>
      <c r="Q119" s="201" t="s">
        <v>234</v>
      </c>
      <c r="R119" s="224"/>
      <c r="T119" s="225">
        <f t="shared" ref="T119:T121" si="47">P119</f>
        <v>0</v>
      </c>
      <c r="Z119" s="332"/>
      <c r="AA119" s="332"/>
      <c r="AB119" s="332"/>
    </row>
    <row r="120" spans="1:28" ht="15" customHeight="1" x14ac:dyDescent="0.45">
      <c r="A120" s="201">
        <v>110</v>
      </c>
      <c r="B120" s="201">
        <f t="shared" si="29"/>
        <v>7</v>
      </c>
      <c r="C120" s="202">
        <v>6072212</v>
      </c>
      <c r="E120" s="222" t="s">
        <v>234</v>
      </c>
      <c r="F120" s="222"/>
      <c r="G120" s="222" t="s">
        <v>234</v>
      </c>
      <c r="H120" s="222" t="s">
        <v>234</v>
      </c>
      <c r="I120" s="222" t="s">
        <v>234</v>
      </c>
      <c r="J120" s="230">
        <v>6072212</v>
      </c>
      <c r="K120" s="222" t="s">
        <v>234</v>
      </c>
      <c r="L120" s="222" t="s">
        <v>234</v>
      </c>
      <c r="M120" s="230" t="s">
        <v>254</v>
      </c>
      <c r="N120" s="224"/>
      <c r="P120" s="225">
        <f t="shared" si="46"/>
        <v>0</v>
      </c>
      <c r="Q120" s="201" t="s">
        <v>234</v>
      </c>
      <c r="R120" s="224"/>
      <c r="T120" s="225">
        <f t="shared" si="47"/>
        <v>0</v>
      </c>
      <c r="Z120" s="332"/>
      <c r="AA120" s="332"/>
      <c r="AB120" s="332"/>
    </row>
    <row r="121" spans="1:28" ht="15" customHeight="1" x14ac:dyDescent="0.45">
      <c r="A121" s="201">
        <v>111</v>
      </c>
      <c r="B121" s="201">
        <f t="shared" si="29"/>
        <v>7</v>
      </c>
      <c r="C121" s="202">
        <v>6072218</v>
      </c>
      <c r="E121" s="222" t="s">
        <v>234</v>
      </c>
      <c r="F121" s="222"/>
      <c r="G121" s="222" t="s">
        <v>234</v>
      </c>
      <c r="H121" s="222" t="s">
        <v>234</v>
      </c>
      <c r="I121" s="222" t="s">
        <v>234</v>
      </c>
      <c r="J121" s="230">
        <v>6072218</v>
      </c>
      <c r="K121" s="222" t="s">
        <v>234</v>
      </c>
      <c r="L121" s="222" t="s">
        <v>234</v>
      </c>
      <c r="M121" s="230" t="s">
        <v>255</v>
      </c>
      <c r="N121" s="224"/>
      <c r="P121" s="225">
        <f t="shared" si="46"/>
        <v>0</v>
      </c>
      <c r="Q121" s="201" t="s">
        <v>234</v>
      </c>
      <c r="R121" s="224"/>
      <c r="T121" s="225">
        <f t="shared" si="47"/>
        <v>0</v>
      </c>
      <c r="Z121" s="332"/>
      <c r="AA121" s="332"/>
      <c r="AB121" s="332"/>
    </row>
    <row r="122" spans="1:28" ht="15" customHeight="1" x14ac:dyDescent="0.45">
      <c r="A122" s="201">
        <v>112</v>
      </c>
      <c r="B122" s="201">
        <f t="shared" si="29"/>
        <v>6</v>
      </c>
      <c r="C122" s="202">
        <v>607222</v>
      </c>
      <c r="E122" s="222" t="s">
        <v>234</v>
      </c>
      <c r="F122" s="222"/>
      <c r="G122" s="222" t="s">
        <v>234</v>
      </c>
      <c r="H122" s="222" t="s">
        <v>234</v>
      </c>
      <c r="I122" s="229">
        <v>607222</v>
      </c>
      <c r="J122" s="222" t="s">
        <v>234</v>
      </c>
      <c r="K122" s="222" t="s">
        <v>234</v>
      </c>
      <c r="L122" s="222" t="s">
        <v>234</v>
      </c>
      <c r="M122" s="229" t="s">
        <v>256</v>
      </c>
      <c r="N122" s="224"/>
      <c r="P122" s="225">
        <f>N122</f>
        <v>0</v>
      </c>
      <c r="Q122" s="201" t="s">
        <v>234</v>
      </c>
      <c r="R122" s="224"/>
      <c r="T122" s="225">
        <f>R122</f>
        <v>0</v>
      </c>
      <c r="Z122" s="332"/>
      <c r="AA122" s="332"/>
      <c r="AB122" s="332"/>
    </row>
    <row r="123" spans="1:28" ht="15" customHeight="1" x14ac:dyDescent="0.45">
      <c r="A123" s="201">
        <v>113</v>
      </c>
      <c r="B123" s="201">
        <f t="shared" si="29"/>
        <v>6</v>
      </c>
      <c r="C123" s="202">
        <v>607228</v>
      </c>
      <c r="E123" s="222" t="s">
        <v>234</v>
      </c>
      <c r="F123" s="222"/>
      <c r="G123" s="222" t="s">
        <v>234</v>
      </c>
      <c r="H123" s="222" t="s">
        <v>234</v>
      </c>
      <c r="I123" s="229">
        <v>607228</v>
      </c>
      <c r="J123" s="222" t="s">
        <v>234</v>
      </c>
      <c r="K123" s="222" t="s">
        <v>234</v>
      </c>
      <c r="L123" s="222" t="s">
        <v>234</v>
      </c>
      <c r="M123" s="229" t="s">
        <v>243</v>
      </c>
      <c r="N123" s="224"/>
      <c r="P123" s="225">
        <f>N123</f>
        <v>0</v>
      </c>
      <c r="Q123" s="201" t="s">
        <v>234</v>
      </c>
      <c r="R123" s="224"/>
      <c r="T123" s="225">
        <f>R123</f>
        <v>0</v>
      </c>
      <c r="Z123" s="332"/>
      <c r="AA123" s="332"/>
      <c r="AB123" s="332"/>
    </row>
    <row r="124" spans="1:28" ht="15" customHeight="1" x14ac:dyDescent="0.45">
      <c r="A124" s="201">
        <v>114</v>
      </c>
      <c r="B124" s="201">
        <f t="shared" si="29"/>
        <v>5</v>
      </c>
      <c r="C124" s="202">
        <v>60723</v>
      </c>
      <c r="E124" s="222" t="s">
        <v>234</v>
      </c>
      <c r="F124" s="222"/>
      <c r="G124" s="222" t="s">
        <v>234</v>
      </c>
      <c r="H124" s="227">
        <v>60723</v>
      </c>
      <c r="I124" s="222" t="s">
        <v>234</v>
      </c>
      <c r="J124" s="222" t="s">
        <v>234</v>
      </c>
      <c r="K124" s="222" t="s">
        <v>234</v>
      </c>
      <c r="L124" s="222" t="s">
        <v>234</v>
      </c>
      <c r="M124" s="227" t="s">
        <v>257</v>
      </c>
      <c r="N124" s="224"/>
      <c r="P124" s="225">
        <f>N124-P125-P126-P127</f>
        <v>0</v>
      </c>
      <c r="Q124" s="201" t="s">
        <v>234</v>
      </c>
      <c r="R124" s="224"/>
      <c r="T124" s="225">
        <f>R124+T125+T126+T127</f>
        <v>0</v>
      </c>
      <c r="Z124" s="332"/>
      <c r="AA124" s="332"/>
      <c r="AB124" s="332"/>
    </row>
    <row r="125" spans="1:28" ht="15" customHeight="1" x14ac:dyDescent="0.45">
      <c r="A125" s="201">
        <v>115</v>
      </c>
      <c r="B125" s="201">
        <f t="shared" si="29"/>
        <v>6</v>
      </c>
      <c r="C125" s="202">
        <v>607231</v>
      </c>
      <c r="E125" s="222" t="s">
        <v>234</v>
      </c>
      <c r="F125" s="222"/>
      <c r="G125" s="222" t="s">
        <v>234</v>
      </c>
      <c r="H125" s="222" t="s">
        <v>234</v>
      </c>
      <c r="I125" s="229">
        <v>607231</v>
      </c>
      <c r="J125" s="222" t="s">
        <v>234</v>
      </c>
      <c r="K125" s="222" t="s">
        <v>234</v>
      </c>
      <c r="L125" s="222" t="s">
        <v>234</v>
      </c>
      <c r="M125" s="229" t="s">
        <v>258</v>
      </c>
      <c r="N125" s="224"/>
      <c r="P125" s="225">
        <f t="shared" ref="P125:P127" si="48">N125</f>
        <v>0</v>
      </c>
      <c r="Q125" s="201" t="s">
        <v>234</v>
      </c>
      <c r="R125" s="224"/>
      <c r="T125" s="225">
        <f t="shared" ref="T125:T127" si="49">R125</f>
        <v>0</v>
      </c>
      <c r="Z125" s="332"/>
      <c r="AA125" s="332"/>
      <c r="AB125" s="332"/>
    </row>
    <row r="126" spans="1:28" ht="15" customHeight="1" x14ac:dyDescent="0.45">
      <c r="A126" s="201">
        <v>116</v>
      </c>
      <c r="B126" s="201">
        <f t="shared" si="29"/>
        <v>6</v>
      </c>
      <c r="C126" s="202">
        <v>607232</v>
      </c>
      <c r="E126" s="222" t="s">
        <v>234</v>
      </c>
      <c r="F126" s="222"/>
      <c r="G126" s="222" t="s">
        <v>234</v>
      </c>
      <c r="H126" s="222" t="s">
        <v>234</v>
      </c>
      <c r="I126" s="229">
        <v>607232</v>
      </c>
      <c r="J126" s="222" t="s">
        <v>234</v>
      </c>
      <c r="K126" s="222" t="s">
        <v>234</v>
      </c>
      <c r="L126" s="222" t="s">
        <v>234</v>
      </c>
      <c r="M126" s="229" t="s">
        <v>259</v>
      </c>
      <c r="N126" s="224"/>
      <c r="P126" s="225">
        <f t="shared" si="48"/>
        <v>0</v>
      </c>
      <c r="Q126" s="201" t="s">
        <v>234</v>
      </c>
      <c r="R126" s="224"/>
      <c r="T126" s="225">
        <f t="shared" si="49"/>
        <v>0</v>
      </c>
      <c r="Z126" s="332"/>
      <c r="AA126" s="332"/>
      <c r="AB126" s="332"/>
    </row>
    <row r="127" spans="1:28" ht="15" customHeight="1" x14ac:dyDescent="0.45">
      <c r="A127" s="201">
        <v>117</v>
      </c>
      <c r="B127" s="201">
        <f t="shared" si="29"/>
        <v>6</v>
      </c>
      <c r="C127" s="202">
        <v>607238</v>
      </c>
      <c r="E127" s="222" t="s">
        <v>234</v>
      </c>
      <c r="F127" s="222"/>
      <c r="G127" s="222" t="s">
        <v>234</v>
      </c>
      <c r="H127" s="222" t="s">
        <v>234</v>
      </c>
      <c r="I127" s="229">
        <v>607238</v>
      </c>
      <c r="J127" s="222" t="s">
        <v>234</v>
      </c>
      <c r="K127" s="222" t="s">
        <v>234</v>
      </c>
      <c r="L127" s="222" t="s">
        <v>234</v>
      </c>
      <c r="M127" s="229" t="s">
        <v>260</v>
      </c>
      <c r="N127" s="224"/>
      <c r="P127" s="225">
        <f t="shared" si="48"/>
        <v>0</v>
      </c>
      <c r="Q127" s="201" t="s">
        <v>234</v>
      </c>
      <c r="R127" s="224"/>
      <c r="T127" s="225">
        <f t="shared" si="49"/>
        <v>0</v>
      </c>
      <c r="Z127" s="332"/>
      <c r="AA127" s="332"/>
      <c r="AB127" s="332"/>
    </row>
    <row r="128" spans="1:28" ht="15" customHeight="1" x14ac:dyDescent="0.45">
      <c r="A128" s="201">
        <v>118</v>
      </c>
      <c r="B128" s="201">
        <f t="shared" si="29"/>
        <v>5</v>
      </c>
      <c r="C128" s="202">
        <v>60728</v>
      </c>
      <c r="E128" s="222" t="s">
        <v>234</v>
      </c>
      <c r="F128" s="222"/>
      <c r="G128" s="222" t="s">
        <v>234</v>
      </c>
      <c r="H128" s="227">
        <v>60728</v>
      </c>
      <c r="I128" s="222" t="s">
        <v>234</v>
      </c>
      <c r="J128" s="222" t="s">
        <v>234</v>
      </c>
      <c r="K128" s="222" t="s">
        <v>234</v>
      </c>
      <c r="L128" s="222" t="s">
        <v>234</v>
      </c>
      <c r="M128" s="227" t="s">
        <v>261</v>
      </c>
      <c r="N128" s="224"/>
      <c r="P128" s="225">
        <f>N128</f>
        <v>0</v>
      </c>
      <c r="Q128" s="201" t="s">
        <v>234</v>
      </c>
      <c r="R128" s="224"/>
      <c r="T128" s="225">
        <f>R128</f>
        <v>0</v>
      </c>
      <c r="Z128" s="332"/>
      <c r="AA128" s="332"/>
      <c r="AB128" s="332"/>
    </row>
    <row r="129" spans="1:28" ht="15" customHeight="1" x14ac:dyDescent="0.45">
      <c r="A129" s="201">
        <v>119</v>
      </c>
      <c r="B129" s="201">
        <f t="shared" si="29"/>
        <v>4</v>
      </c>
      <c r="C129" s="202">
        <v>6073</v>
      </c>
      <c r="E129" s="222" t="s">
        <v>234</v>
      </c>
      <c r="F129" s="222"/>
      <c r="G129" s="226">
        <v>6073</v>
      </c>
      <c r="H129" s="222" t="s">
        <v>234</v>
      </c>
      <c r="I129" s="222" t="s">
        <v>234</v>
      </c>
      <c r="J129" s="222" t="s">
        <v>234</v>
      </c>
      <c r="K129" s="222" t="s">
        <v>234</v>
      </c>
      <c r="L129" s="222" t="s">
        <v>234</v>
      </c>
      <c r="M129" s="226" t="s">
        <v>325</v>
      </c>
      <c r="N129" s="224"/>
      <c r="P129" s="225">
        <f>N129-P130-P131-P132-P133-P134-P135-P136-P137-P138-P139-P140-P141-P142-P143-P144-P145-P146-P147-P148-P149-P150-P151-P152-P153-P154</f>
        <v>0</v>
      </c>
      <c r="Q129" s="201" t="s">
        <v>234</v>
      </c>
      <c r="R129" s="224"/>
      <c r="T129" s="225">
        <f>R129+T130+T144+T145+T148+T149+T150+T151+T152</f>
        <v>0</v>
      </c>
      <c r="Z129" s="332"/>
      <c r="AA129" s="332"/>
      <c r="AB129" s="332"/>
    </row>
    <row r="130" spans="1:28" ht="15" customHeight="1" x14ac:dyDescent="0.45">
      <c r="A130" s="201">
        <v>120</v>
      </c>
      <c r="B130" s="201">
        <f t="shared" si="29"/>
        <v>5</v>
      </c>
      <c r="C130" s="202">
        <v>60731</v>
      </c>
      <c r="E130" s="222" t="s">
        <v>234</v>
      </c>
      <c r="F130" s="222"/>
      <c r="G130" s="222" t="s">
        <v>234</v>
      </c>
      <c r="H130" s="227">
        <v>60731</v>
      </c>
      <c r="I130" s="222" t="s">
        <v>234</v>
      </c>
      <c r="J130" s="222" t="s">
        <v>234</v>
      </c>
      <c r="K130" s="222" t="s">
        <v>234</v>
      </c>
      <c r="L130" s="222" t="s">
        <v>234</v>
      </c>
      <c r="M130" s="227" t="s">
        <v>263</v>
      </c>
      <c r="N130" s="224"/>
      <c r="P130" s="225">
        <f>N130-P131-P132-P133-P134-P135-P136-P137-P138-P139-P140-P141-P142-P143</f>
        <v>0</v>
      </c>
      <c r="Q130" s="201" t="s">
        <v>234</v>
      </c>
      <c r="R130" s="224"/>
      <c r="T130" s="225">
        <f>R130+T131+T139+T143</f>
        <v>0</v>
      </c>
      <c r="Z130" s="332"/>
      <c r="AA130" s="332"/>
      <c r="AB130" s="332"/>
    </row>
    <row r="131" spans="1:28" ht="15" customHeight="1" x14ac:dyDescent="0.45">
      <c r="A131" s="201">
        <v>121</v>
      </c>
      <c r="B131" s="201">
        <f t="shared" si="29"/>
        <v>6</v>
      </c>
      <c r="C131" s="202">
        <v>607311</v>
      </c>
      <c r="E131" s="222" t="s">
        <v>234</v>
      </c>
      <c r="F131" s="222"/>
      <c r="G131" s="222" t="s">
        <v>234</v>
      </c>
      <c r="H131" s="222" t="s">
        <v>234</v>
      </c>
      <c r="I131" s="229">
        <v>607311</v>
      </c>
      <c r="J131" s="222" t="s">
        <v>234</v>
      </c>
      <c r="K131" s="222" t="s">
        <v>234</v>
      </c>
      <c r="L131" s="222" t="s">
        <v>234</v>
      </c>
      <c r="M131" s="229" t="s">
        <v>264</v>
      </c>
      <c r="N131" s="224"/>
      <c r="P131" s="225">
        <f>N131-P132-P133-P134-P135-P136-P137-P138</f>
        <v>0</v>
      </c>
      <c r="Q131" s="201" t="s">
        <v>234</v>
      </c>
      <c r="R131" s="224"/>
      <c r="T131" s="225">
        <f>R131+T132+T136+T137+T138</f>
        <v>0</v>
      </c>
      <c r="Z131" s="332"/>
      <c r="AA131" s="332"/>
      <c r="AB131" s="332"/>
    </row>
    <row r="132" spans="1:28" ht="15" customHeight="1" x14ac:dyDescent="0.45">
      <c r="A132" s="201">
        <v>122</v>
      </c>
      <c r="B132" s="201">
        <f t="shared" si="29"/>
        <v>7</v>
      </c>
      <c r="C132" s="202">
        <v>6073111</v>
      </c>
      <c r="E132" s="222" t="s">
        <v>234</v>
      </c>
      <c r="F132" s="222"/>
      <c r="G132" s="222" t="s">
        <v>234</v>
      </c>
      <c r="H132" s="222" t="s">
        <v>234</v>
      </c>
      <c r="I132" s="222" t="s">
        <v>234</v>
      </c>
      <c r="J132" s="230">
        <v>6073111</v>
      </c>
      <c r="K132" s="222" t="s">
        <v>234</v>
      </c>
      <c r="L132" s="222" t="s">
        <v>234</v>
      </c>
      <c r="M132" s="230" t="s">
        <v>265</v>
      </c>
      <c r="N132" s="224"/>
      <c r="P132" s="225">
        <f>N132-P133-P134-P135</f>
        <v>0</v>
      </c>
      <c r="Q132" s="201" t="s">
        <v>234</v>
      </c>
      <c r="R132" s="224"/>
      <c r="T132" s="225">
        <f>R132+T133+T134+T135</f>
        <v>0</v>
      </c>
      <c r="Z132" s="332"/>
      <c r="AA132" s="332"/>
      <c r="AB132" s="332"/>
    </row>
    <row r="133" spans="1:28" ht="15" customHeight="1" x14ac:dyDescent="0.45">
      <c r="A133" s="201">
        <v>123</v>
      </c>
      <c r="B133" s="201">
        <f t="shared" si="29"/>
        <v>8</v>
      </c>
      <c r="C133" s="202">
        <v>60731111</v>
      </c>
      <c r="E133" s="222" t="s">
        <v>234</v>
      </c>
      <c r="F133" s="222"/>
      <c r="G133" s="222" t="s">
        <v>234</v>
      </c>
      <c r="H133" s="222" t="s">
        <v>234</v>
      </c>
      <c r="I133" s="222" t="s">
        <v>234</v>
      </c>
      <c r="J133" s="222" t="s">
        <v>234</v>
      </c>
      <c r="K133" s="231">
        <v>60731111</v>
      </c>
      <c r="L133" s="222" t="s">
        <v>234</v>
      </c>
      <c r="M133" s="231" t="s">
        <v>266</v>
      </c>
      <c r="N133" s="224"/>
      <c r="P133" s="225">
        <f t="shared" ref="P133:P135" si="50">N133</f>
        <v>0</v>
      </c>
      <c r="Q133" s="201" t="s">
        <v>234</v>
      </c>
      <c r="R133" s="224"/>
      <c r="T133" s="225">
        <f t="shared" ref="T133:T135" si="51">R133</f>
        <v>0</v>
      </c>
      <c r="Z133" s="332"/>
      <c r="AA133" s="332"/>
      <c r="AB133" s="332"/>
    </row>
    <row r="134" spans="1:28" ht="15" customHeight="1" x14ac:dyDescent="0.45">
      <c r="A134" s="201">
        <v>124</v>
      </c>
      <c r="B134" s="201">
        <f t="shared" si="29"/>
        <v>8</v>
      </c>
      <c r="C134" s="202">
        <v>60731112</v>
      </c>
      <c r="E134" s="222" t="s">
        <v>234</v>
      </c>
      <c r="F134" s="222"/>
      <c r="G134" s="222" t="s">
        <v>234</v>
      </c>
      <c r="H134" s="222" t="s">
        <v>234</v>
      </c>
      <c r="I134" s="222" t="s">
        <v>234</v>
      </c>
      <c r="J134" s="222" t="s">
        <v>234</v>
      </c>
      <c r="K134" s="231">
        <v>60731112</v>
      </c>
      <c r="L134" s="222" t="s">
        <v>234</v>
      </c>
      <c r="M134" s="231" t="s">
        <v>267</v>
      </c>
      <c r="N134" s="224"/>
      <c r="P134" s="225">
        <f t="shared" si="50"/>
        <v>0</v>
      </c>
      <c r="Q134" s="201" t="s">
        <v>234</v>
      </c>
      <c r="R134" s="224"/>
      <c r="T134" s="225">
        <f t="shared" si="51"/>
        <v>0</v>
      </c>
      <c r="Z134" s="332"/>
      <c r="AA134" s="332"/>
      <c r="AB134" s="332"/>
    </row>
    <row r="135" spans="1:28" ht="15" customHeight="1" x14ac:dyDescent="0.45">
      <c r="A135" s="201">
        <v>125</v>
      </c>
      <c r="B135" s="201">
        <f t="shared" si="29"/>
        <v>8</v>
      </c>
      <c r="C135" s="202">
        <v>60731118</v>
      </c>
      <c r="E135" s="222" t="s">
        <v>234</v>
      </c>
      <c r="F135" s="222"/>
      <c r="G135" s="222" t="s">
        <v>234</v>
      </c>
      <c r="H135" s="222" t="s">
        <v>234</v>
      </c>
      <c r="I135" s="222" t="s">
        <v>234</v>
      </c>
      <c r="J135" s="222" t="s">
        <v>234</v>
      </c>
      <c r="K135" s="231">
        <v>60731118</v>
      </c>
      <c r="L135" s="222" t="s">
        <v>234</v>
      </c>
      <c r="M135" s="231" t="s">
        <v>268</v>
      </c>
      <c r="N135" s="224"/>
      <c r="P135" s="225">
        <f t="shared" si="50"/>
        <v>0</v>
      </c>
      <c r="Q135" s="201" t="s">
        <v>234</v>
      </c>
      <c r="R135" s="224"/>
      <c r="T135" s="225">
        <f t="shared" si="51"/>
        <v>0</v>
      </c>
      <c r="Z135" s="332"/>
      <c r="AA135" s="332"/>
      <c r="AB135" s="332"/>
    </row>
    <row r="136" spans="1:28" ht="15" customHeight="1" x14ac:dyDescent="0.45">
      <c r="A136" s="201">
        <v>126</v>
      </c>
      <c r="B136" s="201">
        <f t="shared" si="29"/>
        <v>7</v>
      </c>
      <c r="C136" s="202">
        <v>6073112</v>
      </c>
      <c r="E136" s="222" t="s">
        <v>234</v>
      </c>
      <c r="F136" s="222"/>
      <c r="G136" s="222" t="s">
        <v>234</v>
      </c>
      <c r="H136" s="222" t="s">
        <v>234</v>
      </c>
      <c r="I136" s="222" t="s">
        <v>234</v>
      </c>
      <c r="J136" s="230">
        <v>6073112</v>
      </c>
      <c r="K136" s="222" t="s">
        <v>234</v>
      </c>
      <c r="L136" s="222" t="s">
        <v>234</v>
      </c>
      <c r="M136" s="230" t="s">
        <v>269</v>
      </c>
      <c r="N136" s="224"/>
      <c r="P136" s="225">
        <f>N136</f>
        <v>0</v>
      </c>
      <c r="Q136" s="201" t="s">
        <v>234</v>
      </c>
      <c r="R136" s="224"/>
      <c r="T136" s="225">
        <f>R136</f>
        <v>0</v>
      </c>
      <c r="Z136" s="332"/>
      <c r="AA136" s="332"/>
      <c r="AB136" s="332"/>
    </row>
    <row r="137" spans="1:28" ht="15" customHeight="1" x14ac:dyDescent="0.45">
      <c r="A137" s="201">
        <v>127</v>
      </c>
      <c r="B137" s="201">
        <f t="shared" si="29"/>
        <v>7</v>
      </c>
      <c r="C137" s="202">
        <v>6073113</v>
      </c>
      <c r="E137" s="222" t="s">
        <v>234</v>
      </c>
      <c r="F137" s="222"/>
      <c r="G137" s="222" t="s">
        <v>234</v>
      </c>
      <c r="H137" s="222" t="s">
        <v>234</v>
      </c>
      <c r="I137" s="222" t="s">
        <v>234</v>
      </c>
      <c r="J137" s="230">
        <v>6073113</v>
      </c>
      <c r="K137" s="222" t="s">
        <v>234</v>
      </c>
      <c r="L137" s="222" t="s">
        <v>234</v>
      </c>
      <c r="M137" s="230" t="s">
        <v>270</v>
      </c>
      <c r="N137" s="224"/>
      <c r="P137" s="225">
        <f t="shared" ref="P137:P138" si="52">N137</f>
        <v>0</v>
      </c>
      <c r="Q137" s="201" t="s">
        <v>234</v>
      </c>
      <c r="R137" s="224"/>
      <c r="T137" s="225">
        <f t="shared" ref="T137:T138" si="53">R137</f>
        <v>0</v>
      </c>
      <c r="Z137" s="332"/>
      <c r="AA137" s="332"/>
      <c r="AB137" s="332"/>
    </row>
    <row r="138" spans="1:28" ht="15" customHeight="1" x14ac:dyDescent="0.45">
      <c r="A138" s="201">
        <v>128</v>
      </c>
      <c r="B138" s="201">
        <f t="shared" si="29"/>
        <v>7</v>
      </c>
      <c r="C138" s="202">
        <v>6073118</v>
      </c>
      <c r="E138" s="222" t="s">
        <v>234</v>
      </c>
      <c r="F138" s="222"/>
      <c r="G138" s="222" t="s">
        <v>234</v>
      </c>
      <c r="H138" s="222" t="s">
        <v>234</v>
      </c>
      <c r="I138" s="222" t="s">
        <v>234</v>
      </c>
      <c r="J138" s="230">
        <v>6073118</v>
      </c>
      <c r="K138" s="222" t="s">
        <v>234</v>
      </c>
      <c r="L138" s="222" t="s">
        <v>234</v>
      </c>
      <c r="M138" s="230" t="s">
        <v>271</v>
      </c>
      <c r="N138" s="224"/>
      <c r="P138" s="225">
        <f t="shared" si="52"/>
        <v>0</v>
      </c>
      <c r="Q138" s="201" t="s">
        <v>234</v>
      </c>
      <c r="R138" s="224"/>
      <c r="T138" s="225">
        <f t="shared" si="53"/>
        <v>0</v>
      </c>
      <c r="Z138" s="332"/>
      <c r="AA138" s="332"/>
      <c r="AB138" s="332"/>
    </row>
    <row r="139" spans="1:28" ht="15" customHeight="1" x14ac:dyDescent="0.45">
      <c r="A139" s="201">
        <v>129</v>
      </c>
      <c r="B139" s="201">
        <f t="shared" si="29"/>
        <v>6</v>
      </c>
      <c r="C139" s="202">
        <v>607312</v>
      </c>
      <c r="E139" s="222" t="s">
        <v>234</v>
      </c>
      <c r="F139" s="222"/>
      <c r="G139" s="222" t="s">
        <v>234</v>
      </c>
      <c r="H139" s="222" t="s">
        <v>234</v>
      </c>
      <c r="I139" s="229">
        <v>607312</v>
      </c>
      <c r="J139" s="222" t="s">
        <v>234</v>
      </c>
      <c r="K139" s="222" t="s">
        <v>234</v>
      </c>
      <c r="L139" s="222" t="s">
        <v>234</v>
      </c>
      <c r="M139" s="229" t="s">
        <v>272</v>
      </c>
      <c r="N139" s="224"/>
      <c r="P139" s="225">
        <f>N139-P140-P141-P142</f>
        <v>0</v>
      </c>
      <c r="Q139" s="201" t="s">
        <v>234</v>
      </c>
      <c r="R139" s="224"/>
      <c r="T139" s="225">
        <f>R139+T140+T141+T142</f>
        <v>0</v>
      </c>
      <c r="Z139" s="332"/>
      <c r="AA139" s="332"/>
      <c r="AB139" s="332"/>
    </row>
    <row r="140" spans="1:28" ht="15" customHeight="1" x14ac:dyDescent="0.45">
      <c r="A140" s="201">
        <v>130</v>
      </c>
      <c r="B140" s="201">
        <f t="shared" ref="B140:B203" si="54">LEN(C140)</f>
        <v>7</v>
      </c>
      <c r="C140" s="202">
        <v>6073121</v>
      </c>
      <c r="E140" s="222" t="s">
        <v>234</v>
      </c>
      <c r="F140" s="222"/>
      <c r="G140" s="222" t="s">
        <v>234</v>
      </c>
      <c r="H140" s="222" t="s">
        <v>234</v>
      </c>
      <c r="I140" s="222" t="s">
        <v>234</v>
      </c>
      <c r="J140" s="230">
        <v>6073121</v>
      </c>
      <c r="K140" s="222" t="s">
        <v>234</v>
      </c>
      <c r="L140" s="222" t="s">
        <v>234</v>
      </c>
      <c r="M140" s="230" t="s">
        <v>273</v>
      </c>
      <c r="N140" s="224"/>
      <c r="P140" s="225">
        <f t="shared" ref="P140:P142" si="55">N140</f>
        <v>0</v>
      </c>
      <c r="Q140" s="201" t="s">
        <v>234</v>
      </c>
      <c r="R140" s="224"/>
      <c r="T140" s="225">
        <f t="shared" ref="T140:T142" si="56">R140</f>
        <v>0</v>
      </c>
      <c r="Z140" s="332"/>
      <c r="AA140" s="332"/>
      <c r="AB140" s="332"/>
    </row>
    <row r="141" spans="1:28" ht="15" customHeight="1" x14ac:dyDescent="0.45">
      <c r="A141" s="201">
        <v>131</v>
      </c>
      <c r="B141" s="201">
        <f t="shared" si="54"/>
        <v>7</v>
      </c>
      <c r="C141" s="202">
        <v>6073122</v>
      </c>
      <c r="E141" s="222" t="s">
        <v>234</v>
      </c>
      <c r="F141" s="222"/>
      <c r="G141" s="222" t="s">
        <v>234</v>
      </c>
      <c r="H141" s="222" t="s">
        <v>234</v>
      </c>
      <c r="I141" s="222" t="s">
        <v>234</v>
      </c>
      <c r="J141" s="230">
        <v>6073122</v>
      </c>
      <c r="K141" s="222" t="s">
        <v>234</v>
      </c>
      <c r="L141" s="222" t="s">
        <v>234</v>
      </c>
      <c r="M141" s="230" t="s">
        <v>274</v>
      </c>
      <c r="N141" s="224"/>
      <c r="P141" s="225">
        <f t="shared" si="55"/>
        <v>0</v>
      </c>
      <c r="Q141" s="201" t="s">
        <v>234</v>
      </c>
      <c r="R141" s="224"/>
      <c r="T141" s="225">
        <f t="shared" si="56"/>
        <v>0</v>
      </c>
      <c r="Z141" s="332"/>
      <c r="AA141" s="332"/>
      <c r="AB141" s="332"/>
    </row>
    <row r="142" spans="1:28" ht="15" customHeight="1" x14ac:dyDescent="0.45">
      <c r="A142" s="201">
        <v>132</v>
      </c>
      <c r="B142" s="201">
        <f t="shared" si="54"/>
        <v>7</v>
      </c>
      <c r="C142" s="202">
        <v>6073128</v>
      </c>
      <c r="E142" s="222" t="s">
        <v>234</v>
      </c>
      <c r="F142" s="222"/>
      <c r="G142" s="222" t="s">
        <v>234</v>
      </c>
      <c r="H142" s="222" t="s">
        <v>234</v>
      </c>
      <c r="I142" s="222" t="s">
        <v>234</v>
      </c>
      <c r="J142" s="230">
        <v>6073128</v>
      </c>
      <c r="K142" s="222" t="s">
        <v>234</v>
      </c>
      <c r="L142" s="222" t="s">
        <v>234</v>
      </c>
      <c r="M142" s="230" t="s">
        <v>275</v>
      </c>
      <c r="N142" s="224"/>
      <c r="P142" s="225">
        <f t="shared" si="55"/>
        <v>0</v>
      </c>
      <c r="Q142" s="201" t="s">
        <v>234</v>
      </c>
      <c r="R142" s="224"/>
      <c r="T142" s="225">
        <f t="shared" si="56"/>
        <v>0</v>
      </c>
      <c r="Z142" s="332"/>
      <c r="AA142" s="332"/>
      <c r="AB142" s="332"/>
    </row>
    <row r="143" spans="1:28" ht="15" customHeight="1" x14ac:dyDescent="0.45">
      <c r="A143" s="201">
        <v>133</v>
      </c>
      <c r="B143" s="201">
        <f t="shared" si="54"/>
        <v>6</v>
      </c>
      <c r="C143" s="202">
        <v>607313</v>
      </c>
      <c r="E143" s="222" t="s">
        <v>234</v>
      </c>
      <c r="F143" s="222"/>
      <c r="G143" s="222" t="s">
        <v>234</v>
      </c>
      <c r="H143" s="222" t="s">
        <v>234</v>
      </c>
      <c r="I143" s="229">
        <v>607313</v>
      </c>
      <c r="J143" s="222" t="s">
        <v>234</v>
      </c>
      <c r="K143" s="222" t="s">
        <v>234</v>
      </c>
      <c r="L143" s="222" t="s">
        <v>234</v>
      </c>
      <c r="M143" s="229" t="s">
        <v>276</v>
      </c>
      <c r="N143" s="224"/>
      <c r="P143" s="225">
        <f>N143</f>
        <v>0</v>
      </c>
      <c r="Q143" s="201" t="s">
        <v>234</v>
      </c>
      <c r="R143" s="224"/>
      <c r="T143" s="225">
        <f>R143</f>
        <v>0</v>
      </c>
      <c r="Z143" s="332"/>
      <c r="AA143" s="332"/>
      <c r="AB143" s="332"/>
    </row>
    <row r="144" spans="1:28" ht="15" customHeight="1" x14ac:dyDescent="0.45">
      <c r="A144" s="201">
        <v>134</v>
      </c>
      <c r="B144" s="201">
        <f t="shared" si="54"/>
        <v>5</v>
      </c>
      <c r="C144" s="202">
        <v>60732</v>
      </c>
      <c r="E144" s="222" t="s">
        <v>234</v>
      </c>
      <c r="F144" s="222"/>
      <c r="G144" s="222" t="s">
        <v>234</v>
      </c>
      <c r="H144" s="227">
        <v>60732</v>
      </c>
      <c r="I144" s="222" t="s">
        <v>234</v>
      </c>
      <c r="J144" s="222" t="s">
        <v>234</v>
      </c>
      <c r="K144" s="222" t="s">
        <v>234</v>
      </c>
      <c r="L144" s="222" t="s">
        <v>234</v>
      </c>
      <c r="M144" s="227" t="s">
        <v>277</v>
      </c>
      <c r="N144" s="224"/>
      <c r="P144" s="225">
        <f>N144</f>
        <v>0</v>
      </c>
      <c r="Q144" s="201" t="s">
        <v>234</v>
      </c>
      <c r="R144" s="224"/>
      <c r="T144" s="225">
        <f>R144</f>
        <v>0</v>
      </c>
      <c r="Z144" s="332"/>
      <c r="AA144" s="332"/>
      <c r="AB144" s="332"/>
    </row>
    <row r="145" spans="1:28" ht="15" customHeight="1" x14ac:dyDescent="0.45">
      <c r="A145" s="201">
        <v>135</v>
      </c>
      <c r="B145" s="201">
        <f t="shared" si="54"/>
        <v>5</v>
      </c>
      <c r="C145" s="202">
        <v>60733</v>
      </c>
      <c r="E145" s="222" t="s">
        <v>234</v>
      </c>
      <c r="F145" s="222"/>
      <c r="G145" s="222" t="s">
        <v>234</v>
      </c>
      <c r="H145" s="227">
        <v>60733</v>
      </c>
      <c r="I145" s="222" t="s">
        <v>234</v>
      </c>
      <c r="J145" s="222" t="s">
        <v>234</v>
      </c>
      <c r="K145" s="222" t="s">
        <v>234</v>
      </c>
      <c r="L145" s="222" t="s">
        <v>234</v>
      </c>
      <c r="M145" s="227" t="s">
        <v>278</v>
      </c>
      <c r="N145" s="224"/>
      <c r="P145" s="225">
        <f>N145-P146-P147</f>
        <v>0</v>
      </c>
      <c r="Q145" s="201" t="s">
        <v>234</v>
      </c>
      <c r="R145" s="224"/>
      <c r="T145" s="225">
        <f>R145+T146+T147</f>
        <v>0</v>
      </c>
      <c r="Z145" s="332"/>
      <c r="AA145" s="332"/>
      <c r="AB145" s="332"/>
    </row>
    <row r="146" spans="1:28" ht="15" customHeight="1" x14ac:dyDescent="0.45">
      <c r="A146" s="201">
        <v>136</v>
      </c>
      <c r="B146" s="201">
        <f t="shared" si="54"/>
        <v>6</v>
      </c>
      <c r="C146" s="202">
        <v>607331</v>
      </c>
      <c r="E146" s="222" t="s">
        <v>234</v>
      </c>
      <c r="F146" s="222"/>
      <c r="G146" s="222" t="s">
        <v>234</v>
      </c>
      <c r="H146" s="222" t="s">
        <v>234</v>
      </c>
      <c r="I146" s="229">
        <v>607331</v>
      </c>
      <c r="J146" s="222" t="s">
        <v>234</v>
      </c>
      <c r="K146" s="222" t="s">
        <v>234</v>
      </c>
      <c r="L146" s="222" t="s">
        <v>234</v>
      </c>
      <c r="M146" s="229" t="s">
        <v>279</v>
      </c>
      <c r="N146" s="224"/>
      <c r="P146" s="225">
        <f t="shared" ref="P146:P147" si="57">N146</f>
        <v>0</v>
      </c>
      <c r="Q146" s="201" t="s">
        <v>234</v>
      </c>
      <c r="R146" s="224"/>
      <c r="T146" s="225">
        <f t="shared" ref="T146:T147" si="58">R146</f>
        <v>0</v>
      </c>
      <c r="Z146" s="332"/>
      <c r="AA146" s="332"/>
      <c r="AB146" s="332"/>
    </row>
    <row r="147" spans="1:28" ht="15" customHeight="1" x14ac:dyDescent="0.45">
      <c r="A147" s="201">
        <v>137</v>
      </c>
      <c r="B147" s="201">
        <f t="shared" si="54"/>
        <v>6</v>
      </c>
      <c r="C147" s="202">
        <v>607338</v>
      </c>
      <c r="E147" s="222" t="s">
        <v>234</v>
      </c>
      <c r="F147" s="222"/>
      <c r="G147" s="222" t="s">
        <v>234</v>
      </c>
      <c r="H147" s="222" t="s">
        <v>234</v>
      </c>
      <c r="I147" s="229">
        <v>607338</v>
      </c>
      <c r="J147" s="222" t="s">
        <v>234</v>
      </c>
      <c r="K147" s="222" t="s">
        <v>234</v>
      </c>
      <c r="L147" s="222" t="s">
        <v>234</v>
      </c>
      <c r="M147" s="229" t="s">
        <v>280</v>
      </c>
      <c r="N147" s="224"/>
      <c r="P147" s="225">
        <f t="shared" si="57"/>
        <v>0</v>
      </c>
      <c r="Q147" s="201" t="s">
        <v>234</v>
      </c>
      <c r="R147" s="224"/>
      <c r="T147" s="225">
        <f t="shared" si="58"/>
        <v>0</v>
      </c>
      <c r="Z147" s="332"/>
      <c r="AA147" s="332"/>
      <c r="AB147" s="332"/>
    </row>
    <row r="148" spans="1:28" ht="15" customHeight="1" x14ac:dyDescent="0.45">
      <c r="A148" s="201">
        <v>138</v>
      </c>
      <c r="B148" s="201">
        <f t="shared" si="54"/>
        <v>5</v>
      </c>
      <c r="C148" s="202">
        <v>60734</v>
      </c>
      <c r="E148" s="222" t="s">
        <v>234</v>
      </c>
      <c r="F148" s="222"/>
      <c r="G148" s="222" t="s">
        <v>234</v>
      </c>
      <c r="H148" s="227">
        <v>60734</v>
      </c>
      <c r="I148" s="222" t="s">
        <v>234</v>
      </c>
      <c r="J148" s="222" t="s">
        <v>234</v>
      </c>
      <c r="K148" s="222" t="s">
        <v>234</v>
      </c>
      <c r="L148" s="222" t="s">
        <v>234</v>
      </c>
      <c r="M148" s="227" t="s">
        <v>281</v>
      </c>
      <c r="N148" s="224"/>
      <c r="P148" s="225">
        <f>N148</f>
        <v>0</v>
      </c>
      <c r="Q148" s="201" t="s">
        <v>234</v>
      </c>
      <c r="R148" s="224"/>
      <c r="T148" s="225">
        <f>R148</f>
        <v>0</v>
      </c>
      <c r="Z148" s="332"/>
      <c r="AA148" s="332"/>
      <c r="AB148" s="332"/>
    </row>
    <row r="149" spans="1:28" ht="15" customHeight="1" x14ac:dyDescent="0.45">
      <c r="A149" s="201">
        <v>139</v>
      </c>
      <c r="B149" s="201">
        <f t="shared" si="54"/>
        <v>5</v>
      </c>
      <c r="C149" s="202">
        <v>60735</v>
      </c>
      <c r="E149" s="222" t="s">
        <v>234</v>
      </c>
      <c r="F149" s="222"/>
      <c r="G149" s="222" t="s">
        <v>234</v>
      </c>
      <c r="H149" s="227">
        <v>60735</v>
      </c>
      <c r="I149" s="222" t="s">
        <v>234</v>
      </c>
      <c r="J149" s="222" t="s">
        <v>234</v>
      </c>
      <c r="K149" s="222" t="s">
        <v>234</v>
      </c>
      <c r="L149" s="222" t="s">
        <v>234</v>
      </c>
      <c r="M149" s="227" t="s">
        <v>282</v>
      </c>
      <c r="N149" s="224"/>
      <c r="P149" s="225">
        <f t="shared" ref="P149:P151" si="59">N149</f>
        <v>0</v>
      </c>
      <c r="Q149" s="201" t="s">
        <v>234</v>
      </c>
      <c r="R149" s="224"/>
      <c r="T149" s="225">
        <f t="shared" ref="T149:T151" si="60">R149</f>
        <v>0</v>
      </c>
      <c r="Z149" s="332"/>
      <c r="AA149" s="332"/>
      <c r="AB149" s="332"/>
    </row>
    <row r="150" spans="1:28" ht="15" customHeight="1" x14ac:dyDescent="0.45">
      <c r="A150" s="201">
        <v>140</v>
      </c>
      <c r="B150" s="201">
        <f t="shared" si="54"/>
        <v>5</v>
      </c>
      <c r="C150" s="202">
        <v>60736</v>
      </c>
      <c r="E150" s="222" t="s">
        <v>234</v>
      </c>
      <c r="F150" s="222"/>
      <c r="G150" s="222" t="s">
        <v>234</v>
      </c>
      <c r="H150" s="227">
        <v>60736</v>
      </c>
      <c r="I150" s="222" t="s">
        <v>234</v>
      </c>
      <c r="J150" s="222" t="s">
        <v>234</v>
      </c>
      <c r="K150" s="222" t="s">
        <v>234</v>
      </c>
      <c r="L150" s="222" t="s">
        <v>234</v>
      </c>
      <c r="M150" s="227" t="s">
        <v>283</v>
      </c>
      <c r="N150" s="224"/>
      <c r="P150" s="225">
        <f t="shared" si="59"/>
        <v>0</v>
      </c>
      <c r="Q150" s="201" t="s">
        <v>234</v>
      </c>
      <c r="R150" s="224"/>
      <c r="T150" s="225">
        <f t="shared" si="60"/>
        <v>0</v>
      </c>
      <c r="Z150" s="332"/>
      <c r="AA150" s="332"/>
      <c r="AB150" s="332"/>
    </row>
    <row r="151" spans="1:28" ht="15" customHeight="1" x14ac:dyDescent="0.45">
      <c r="A151" s="201">
        <v>141</v>
      </c>
      <c r="B151" s="201">
        <f t="shared" si="54"/>
        <v>5</v>
      </c>
      <c r="C151" s="202">
        <v>60737</v>
      </c>
      <c r="E151" s="222" t="s">
        <v>234</v>
      </c>
      <c r="F151" s="222"/>
      <c r="G151" s="222" t="s">
        <v>234</v>
      </c>
      <c r="H151" s="227">
        <v>60737</v>
      </c>
      <c r="I151" s="222" t="s">
        <v>234</v>
      </c>
      <c r="J151" s="222" t="s">
        <v>234</v>
      </c>
      <c r="K151" s="222" t="s">
        <v>234</v>
      </c>
      <c r="L151" s="222" t="s">
        <v>234</v>
      </c>
      <c r="M151" s="227" t="s">
        <v>284</v>
      </c>
      <c r="N151" s="224"/>
      <c r="P151" s="225">
        <f t="shared" si="59"/>
        <v>0</v>
      </c>
      <c r="Q151" s="201" t="s">
        <v>234</v>
      </c>
      <c r="R151" s="224"/>
      <c r="T151" s="225">
        <f t="shared" si="60"/>
        <v>0</v>
      </c>
      <c r="Z151" s="332"/>
      <c r="AA151" s="332"/>
      <c r="AB151" s="332"/>
    </row>
    <row r="152" spans="1:28" ht="15" customHeight="1" x14ac:dyDescent="0.45">
      <c r="A152" s="201">
        <v>142</v>
      </c>
      <c r="B152" s="201">
        <f t="shared" si="54"/>
        <v>5</v>
      </c>
      <c r="C152" s="202">
        <v>60738</v>
      </c>
      <c r="E152" s="222" t="s">
        <v>234</v>
      </c>
      <c r="F152" s="222"/>
      <c r="G152" s="222" t="s">
        <v>234</v>
      </c>
      <c r="H152" s="227">
        <v>60738</v>
      </c>
      <c r="I152" s="222" t="s">
        <v>234</v>
      </c>
      <c r="J152" s="222" t="s">
        <v>234</v>
      </c>
      <c r="K152" s="222" t="s">
        <v>234</v>
      </c>
      <c r="L152" s="222" t="s">
        <v>234</v>
      </c>
      <c r="M152" s="227" t="s">
        <v>285</v>
      </c>
      <c r="N152" s="224"/>
      <c r="P152" s="225">
        <f>N152-P153-P154</f>
        <v>0</v>
      </c>
      <c r="Q152" s="201" t="s">
        <v>234</v>
      </c>
      <c r="R152" s="224"/>
      <c r="T152" s="225">
        <f>R152+T153+T154</f>
        <v>0</v>
      </c>
      <c r="Z152" s="332"/>
      <c r="AA152" s="332"/>
      <c r="AB152" s="332"/>
    </row>
    <row r="153" spans="1:28" ht="15" customHeight="1" x14ac:dyDescent="0.45">
      <c r="A153" s="201">
        <v>143</v>
      </c>
      <c r="B153" s="201">
        <f t="shared" si="54"/>
        <v>6</v>
      </c>
      <c r="C153" s="202">
        <v>607381</v>
      </c>
      <c r="E153" s="222" t="s">
        <v>234</v>
      </c>
      <c r="F153" s="222"/>
      <c r="G153" s="222" t="s">
        <v>234</v>
      </c>
      <c r="H153" s="222" t="s">
        <v>234</v>
      </c>
      <c r="I153" s="229">
        <v>607381</v>
      </c>
      <c r="J153" s="222" t="s">
        <v>234</v>
      </c>
      <c r="K153" s="222" t="s">
        <v>234</v>
      </c>
      <c r="L153" s="222" t="s">
        <v>234</v>
      </c>
      <c r="M153" s="229" t="s">
        <v>286</v>
      </c>
      <c r="N153" s="224"/>
      <c r="P153" s="225">
        <f t="shared" ref="P153:P154" si="61">N153</f>
        <v>0</v>
      </c>
      <c r="Q153" s="201" t="s">
        <v>234</v>
      </c>
      <c r="R153" s="224"/>
      <c r="T153" s="225">
        <f t="shared" ref="T153:T154" si="62">R153</f>
        <v>0</v>
      </c>
      <c r="Z153" s="332"/>
      <c r="AA153" s="332"/>
      <c r="AB153" s="332"/>
    </row>
    <row r="154" spans="1:28" ht="15" customHeight="1" x14ac:dyDescent="0.45">
      <c r="A154" s="201">
        <v>144</v>
      </c>
      <c r="B154" s="201">
        <f t="shared" si="54"/>
        <v>6</v>
      </c>
      <c r="C154" s="202">
        <v>607388</v>
      </c>
      <c r="E154" s="222" t="s">
        <v>234</v>
      </c>
      <c r="F154" s="222"/>
      <c r="G154" s="222" t="s">
        <v>234</v>
      </c>
      <c r="H154" s="222" t="s">
        <v>234</v>
      </c>
      <c r="I154" s="229">
        <v>607388</v>
      </c>
      <c r="J154" s="222" t="s">
        <v>234</v>
      </c>
      <c r="K154" s="222" t="s">
        <v>234</v>
      </c>
      <c r="L154" s="222" t="s">
        <v>234</v>
      </c>
      <c r="M154" s="229" t="s">
        <v>287</v>
      </c>
      <c r="N154" s="224"/>
      <c r="P154" s="225">
        <f t="shared" si="61"/>
        <v>0</v>
      </c>
      <c r="Q154" s="201" t="s">
        <v>234</v>
      </c>
      <c r="R154" s="224"/>
      <c r="T154" s="225">
        <f t="shared" si="62"/>
        <v>0</v>
      </c>
      <c r="Z154" s="332"/>
      <c r="AA154" s="332"/>
      <c r="AB154" s="332"/>
    </row>
    <row r="155" spans="1:28" ht="15" customHeight="1" x14ac:dyDescent="0.45">
      <c r="A155" s="201">
        <v>145</v>
      </c>
      <c r="B155" s="201">
        <f t="shared" si="54"/>
        <v>4</v>
      </c>
      <c r="C155" s="202">
        <v>6074</v>
      </c>
      <c r="E155" s="222" t="s">
        <v>234</v>
      </c>
      <c r="F155" s="222"/>
      <c r="G155" s="226">
        <v>6074</v>
      </c>
      <c r="H155" s="222" t="s">
        <v>234</v>
      </c>
      <c r="I155" s="222" t="s">
        <v>234</v>
      </c>
      <c r="J155" s="222" t="s">
        <v>234</v>
      </c>
      <c r="K155" s="222" t="s">
        <v>234</v>
      </c>
      <c r="L155" s="222" t="s">
        <v>234</v>
      </c>
      <c r="M155" s="226" t="s">
        <v>326</v>
      </c>
      <c r="N155" s="224"/>
      <c r="P155" s="225">
        <f>N155</f>
        <v>0</v>
      </c>
      <c r="Q155" s="201" t="s">
        <v>234</v>
      </c>
      <c r="R155" s="224"/>
      <c r="T155" s="225">
        <f>R155</f>
        <v>0</v>
      </c>
      <c r="Z155" s="332"/>
      <c r="AA155" s="332"/>
      <c r="AB155" s="332"/>
    </row>
    <row r="156" spans="1:28" ht="15" customHeight="1" x14ac:dyDescent="0.45">
      <c r="A156" s="201">
        <v>146</v>
      </c>
      <c r="B156" s="201">
        <f t="shared" si="54"/>
        <v>4</v>
      </c>
      <c r="C156" s="202">
        <v>6075</v>
      </c>
      <c r="E156" s="222" t="s">
        <v>234</v>
      </c>
      <c r="F156" s="222"/>
      <c r="G156" s="226">
        <v>6075</v>
      </c>
      <c r="H156" s="222" t="s">
        <v>234</v>
      </c>
      <c r="I156" s="222" t="s">
        <v>234</v>
      </c>
      <c r="J156" s="222" t="s">
        <v>234</v>
      </c>
      <c r="K156" s="222" t="s">
        <v>234</v>
      </c>
      <c r="L156" s="222" t="s">
        <v>234</v>
      </c>
      <c r="M156" s="226" t="s">
        <v>327</v>
      </c>
      <c r="N156" s="224"/>
      <c r="P156" s="225">
        <f>N156</f>
        <v>0</v>
      </c>
      <c r="Q156" s="201" t="s">
        <v>234</v>
      </c>
      <c r="R156" s="224"/>
      <c r="T156" s="225">
        <f>R156</f>
        <v>0</v>
      </c>
      <c r="Z156" s="332"/>
      <c r="AA156" s="332"/>
      <c r="AB156" s="332"/>
    </row>
    <row r="157" spans="1:28" ht="15" customHeight="1" x14ac:dyDescent="0.45">
      <c r="A157" s="201">
        <v>147</v>
      </c>
      <c r="B157" s="201">
        <f t="shared" si="54"/>
        <v>4</v>
      </c>
      <c r="C157" s="202">
        <v>6076</v>
      </c>
      <c r="E157" s="222" t="s">
        <v>234</v>
      </c>
      <c r="F157" s="222"/>
      <c r="G157" s="226">
        <v>6076</v>
      </c>
      <c r="H157" s="222" t="s">
        <v>234</v>
      </c>
      <c r="I157" s="222" t="s">
        <v>234</v>
      </c>
      <c r="J157" s="222" t="s">
        <v>234</v>
      </c>
      <c r="K157" s="222" t="s">
        <v>234</v>
      </c>
      <c r="L157" s="222" t="s">
        <v>234</v>
      </c>
      <c r="M157" s="226" t="s">
        <v>328</v>
      </c>
      <c r="N157" s="224"/>
      <c r="P157" s="225">
        <f>N157-P158-P159-P160-P161-P162-P163-P164-P165-P166-P167-P168-P169-P170-P171-P172-P173-P174-P175-P176</f>
        <v>0</v>
      </c>
      <c r="Q157" s="201" t="s">
        <v>234</v>
      </c>
      <c r="R157" s="224"/>
      <c r="T157" s="225">
        <f>R157+T158+T159+T160+T161+T173+T176</f>
        <v>0</v>
      </c>
      <c r="Z157" s="332"/>
      <c r="AA157" s="332"/>
      <c r="AB157" s="332"/>
    </row>
    <row r="158" spans="1:28" ht="15" customHeight="1" x14ac:dyDescent="0.45">
      <c r="A158" s="201">
        <v>148</v>
      </c>
      <c r="B158" s="201">
        <f t="shared" si="54"/>
        <v>5</v>
      </c>
      <c r="C158" s="202">
        <v>60761</v>
      </c>
      <c r="E158" s="222" t="s">
        <v>234</v>
      </c>
      <c r="F158" s="222"/>
      <c r="G158" s="222" t="s">
        <v>234</v>
      </c>
      <c r="H158" s="227">
        <v>60761</v>
      </c>
      <c r="I158" s="222" t="s">
        <v>234</v>
      </c>
      <c r="J158" s="222" t="s">
        <v>234</v>
      </c>
      <c r="K158" s="222" t="s">
        <v>234</v>
      </c>
      <c r="L158" s="222" t="s">
        <v>234</v>
      </c>
      <c r="M158" s="227" t="s">
        <v>329</v>
      </c>
      <c r="N158" s="224"/>
      <c r="P158" s="225">
        <f>N158</f>
        <v>0</v>
      </c>
      <c r="Q158" s="201" t="s">
        <v>234</v>
      </c>
      <c r="R158" s="224"/>
      <c r="T158" s="225">
        <f>R158</f>
        <v>0</v>
      </c>
      <c r="Z158" s="332"/>
      <c r="AA158" s="332"/>
      <c r="AB158" s="332"/>
    </row>
    <row r="159" spans="1:28" ht="15" customHeight="1" x14ac:dyDescent="0.45">
      <c r="A159" s="201">
        <v>149</v>
      </c>
      <c r="B159" s="201">
        <f t="shared" si="54"/>
        <v>5</v>
      </c>
      <c r="C159" s="202">
        <v>60762</v>
      </c>
      <c r="E159" s="222" t="s">
        <v>234</v>
      </c>
      <c r="F159" s="222"/>
      <c r="G159" s="222" t="s">
        <v>234</v>
      </c>
      <c r="H159" s="227">
        <v>60762</v>
      </c>
      <c r="I159" s="222" t="s">
        <v>234</v>
      </c>
      <c r="J159" s="222" t="s">
        <v>234</v>
      </c>
      <c r="K159" s="222" t="s">
        <v>234</v>
      </c>
      <c r="L159" s="222" t="s">
        <v>234</v>
      </c>
      <c r="M159" s="227" t="s">
        <v>298</v>
      </c>
      <c r="N159" s="224"/>
      <c r="P159" s="225">
        <f t="shared" ref="P159:P160" si="63">N159</f>
        <v>0</v>
      </c>
      <c r="Q159" s="201" t="s">
        <v>234</v>
      </c>
      <c r="R159" s="224"/>
      <c r="T159" s="225">
        <f t="shared" ref="T159:T160" si="64">R159</f>
        <v>0</v>
      </c>
      <c r="Z159" s="332"/>
      <c r="AA159" s="332"/>
      <c r="AB159" s="332"/>
    </row>
    <row r="160" spans="1:28" ht="15" customHeight="1" x14ac:dyDescent="0.45">
      <c r="A160" s="201">
        <v>150</v>
      </c>
      <c r="B160" s="201">
        <f t="shared" si="54"/>
        <v>5</v>
      </c>
      <c r="C160" s="202">
        <v>60764</v>
      </c>
      <c r="E160" s="222" t="s">
        <v>234</v>
      </c>
      <c r="F160" s="222"/>
      <c r="G160" s="222" t="s">
        <v>234</v>
      </c>
      <c r="H160" s="227">
        <v>60764</v>
      </c>
      <c r="I160" s="222" t="s">
        <v>234</v>
      </c>
      <c r="J160" s="222" t="s">
        <v>234</v>
      </c>
      <c r="K160" s="222" t="s">
        <v>234</v>
      </c>
      <c r="L160" s="222" t="s">
        <v>234</v>
      </c>
      <c r="M160" s="227" t="s">
        <v>305</v>
      </c>
      <c r="N160" s="224"/>
      <c r="P160" s="225">
        <f t="shared" si="63"/>
        <v>0</v>
      </c>
      <c r="Q160" s="201" t="s">
        <v>234</v>
      </c>
      <c r="R160" s="224"/>
      <c r="T160" s="225">
        <f t="shared" si="64"/>
        <v>0</v>
      </c>
      <c r="Z160" s="332"/>
      <c r="AA160" s="332"/>
      <c r="AB160" s="332"/>
    </row>
    <row r="161" spans="1:28" ht="15" customHeight="1" x14ac:dyDescent="0.45">
      <c r="A161" s="201">
        <v>151</v>
      </c>
      <c r="B161" s="201">
        <f t="shared" si="54"/>
        <v>5</v>
      </c>
      <c r="C161" s="202">
        <v>60765</v>
      </c>
      <c r="E161" s="222" t="s">
        <v>234</v>
      </c>
      <c r="F161" s="222"/>
      <c r="G161" s="222" t="s">
        <v>234</v>
      </c>
      <c r="H161" s="227">
        <v>60765</v>
      </c>
      <c r="I161" s="222" t="s">
        <v>234</v>
      </c>
      <c r="J161" s="222" t="s">
        <v>234</v>
      </c>
      <c r="K161" s="222" t="s">
        <v>234</v>
      </c>
      <c r="L161" s="222" t="s">
        <v>234</v>
      </c>
      <c r="M161" s="227" t="s">
        <v>306</v>
      </c>
      <c r="N161" s="224"/>
      <c r="P161" s="225">
        <f>N161-P162-P163-P164-P165-P166-P167-P168-P169-P170-P171-P172</f>
        <v>0</v>
      </c>
      <c r="Q161" s="201" t="s">
        <v>234</v>
      </c>
      <c r="R161" s="224"/>
      <c r="T161" s="225">
        <f>R161+T162+T163+T164+T172</f>
        <v>0</v>
      </c>
      <c r="Z161" s="332"/>
      <c r="AA161" s="332"/>
      <c r="AB161" s="332"/>
    </row>
    <row r="162" spans="1:28" ht="15" customHeight="1" x14ac:dyDescent="0.45">
      <c r="A162" s="201">
        <v>152</v>
      </c>
      <c r="B162" s="201">
        <f t="shared" si="54"/>
        <v>6</v>
      </c>
      <c r="C162" s="202">
        <v>607651</v>
      </c>
      <c r="E162" s="222" t="s">
        <v>234</v>
      </c>
      <c r="F162" s="222"/>
      <c r="G162" s="222" t="s">
        <v>234</v>
      </c>
      <c r="H162" s="222" t="s">
        <v>234</v>
      </c>
      <c r="I162" s="229">
        <v>607651</v>
      </c>
      <c r="J162" s="222" t="s">
        <v>234</v>
      </c>
      <c r="K162" s="222" t="s">
        <v>234</v>
      </c>
      <c r="L162" s="222" t="s">
        <v>234</v>
      </c>
      <c r="M162" s="229" t="s">
        <v>307</v>
      </c>
      <c r="N162" s="224"/>
      <c r="P162" s="225">
        <f t="shared" ref="P162:P163" si="65">N162</f>
        <v>0</v>
      </c>
      <c r="Q162" s="201" t="s">
        <v>234</v>
      </c>
      <c r="R162" s="224"/>
      <c r="T162" s="225">
        <f t="shared" ref="T162:T163" si="66">R162</f>
        <v>0</v>
      </c>
      <c r="Z162" s="332"/>
      <c r="AA162" s="332"/>
      <c r="AB162" s="332"/>
    </row>
    <row r="163" spans="1:28" ht="15" customHeight="1" x14ac:dyDescent="0.45">
      <c r="A163" s="201">
        <v>153</v>
      </c>
      <c r="B163" s="201">
        <f t="shared" si="54"/>
        <v>6</v>
      </c>
      <c r="C163" s="202">
        <v>607652</v>
      </c>
      <c r="E163" s="222" t="s">
        <v>234</v>
      </c>
      <c r="F163" s="222"/>
      <c r="G163" s="222" t="s">
        <v>234</v>
      </c>
      <c r="H163" s="222" t="s">
        <v>234</v>
      </c>
      <c r="I163" s="229">
        <v>607652</v>
      </c>
      <c r="J163" s="222" t="s">
        <v>234</v>
      </c>
      <c r="K163" s="222" t="s">
        <v>234</v>
      </c>
      <c r="L163" s="222" t="s">
        <v>234</v>
      </c>
      <c r="M163" s="229" t="s">
        <v>308</v>
      </c>
      <c r="N163" s="224"/>
      <c r="P163" s="225">
        <f t="shared" si="65"/>
        <v>0</v>
      </c>
      <c r="Q163" s="201" t="s">
        <v>234</v>
      </c>
      <c r="R163" s="224"/>
      <c r="T163" s="225">
        <f t="shared" si="66"/>
        <v>0</v>
      </c>
      <c r="Z163" s="332"/>
      <c r="AA163" s="332"/>
      <c r="AB163" s="332"/>
    </row>
    <row r="164" spans="1:28" ht="15" customHeight="1" x14ac:dyDescent="0.45">
      <c r="A164" s="201">
        <v>154</v>
      </c>
      <c r="B164" s="201">
        <f t="shared" si="54"/>
        <v>6</v>
      </c>
      <c r="C164" s="202">
        <v>607653</v>
      </c>
      <c r="E164" s="222" t="s">
        <v>234</v>
      </c>
      <c r="F164" s="222"/>
      <c r="G164" s="222" t="s">
        <v>234</v>
      </c>
      <c r="H164" s="222" t="s">
        <v>234</v>
      </c>
      <c r="I164" s="229">
        <v>607653</v>
      </c>
      <c r="J164" s="222" t="s">
        <v>234</v>
      </c>
      <c r="K164" s="222" t="s">
        <v>234</v>
      </c>
      <c r="L164" s="222" t="s">
        <v>234</v>
      </c>
      <c r="M164" s="229" t="s">
        <v>309</v>
      </c>
      <c r="N164" s="224"/>
      <c r="P164" s="225">
        <f>N164-P165-P166-P167-P168-P169-P170-P171</f>
        <v>0</v>
      </c>
      <c r="Q164" s="201" t="s">
        <v>234</v>
      </c>
      <c r="R164" s="224"/>
      <c r="T164" s="225">
        <f>R164+T165+T169+T170+T171</f>
        <v>0</v>
      </c>
      <c r="Z164" s="332"/>
      <c r="AA164" s="332"/>
      <c r="AB164" s="332"/>
    </row>
    <row r="165" spans="1:28" ht="15" customHeight="1" x14ac:dyDescent="0.45">
      <c r="A165" s="201">
        <v>155</v>
      </c>
      <c r="B165" s="201">
        <f t="shared" si="54"/>
        <v>7</v>
      </c>
      <c r="C165" s="202">
        <v>6076531</v>
      </c>
      <c r="E165" s="222" t="s">
        <v>234</v>
      </c>
      <c r="F165" s="222"/>
      <c r="G165" s="222" t="s">
        <v>234</v>
      </c>
      <c r="H165" s="222" t="s">
        <v>234</v>
      </c>
      <c r="I165" s="222" t="s">
        <v>234</v>
      </c>
      <c r="J165" s="230">
        <v>6076531</v>
      </c>
      <c r="K165" s="222" t="s">
        <v>234</v>
      </c>
      <c r="L165" s="222" t="s">
        <v>234</v>
      </c>
      <c r="M165" s="230" t="s">
        <v>310</v>
      </c>
      <c r="N165" s="224"/>
      <c r="P165" s="225">
        <f>N165-P166-P167-P168</f>
        <v>0</v>
      </c>
      <c r="Q165" s="201" t="s">
        <v>234</v>
      </c>
      <c r="R165" s="224"/>
      <c r="T165" s="225">
        <f>R165+T166+T167+T168</f>
        <v>0</v>
      </c>
      <c r="Z165" s="332"/>
      <c r="AA165" s="332"/>
      <c r="AB165" s="332"/>
    </row>
    <row r="166" spans="1:28" ht="15" customHeight="1" x14ac:dyDescent="0.45">
      <c r="A166" s="201">
        <v>156</v>
      </c>
      <c r="B166" s="201">
        <f t="shared" si="54"/>
        <v>8</v>
      </c>
      <c r="C166" s="202">
        <v>60765311</v>
      </c>
      <c r="E166" s="222" t="s">
        <v>234</v>
      </c>
      <c r="F166" s="222"/>
      <c r="G166" s="222" t="s">
        <v>234</v>
      </c>
      <c r="H166" s="222" t="s">
        <v>234</v>
      </c>
      <c r="I166" s="222" t="s">
        <v>234</v>
      </c>
      <c r="J166" s="222" t="s">
        <v>234</v>
      </c>
      <c r="K166" s="231">
        <v>60765311</v>
      </c>
      <c r="L166" s="222" t="s">
        <v>234</v>
      </c>
      <c r="M166" s="231" t="s">
        <v>311</v>
      </c>
      <c r="N166" s="224"/>
      <c r="P166" s="225">
        <f t="shared" ref="P166:P168" si="67">N166</f>
        <v>0</v>
      </c>
      <c r="Q166" s="201" t="s">
        <v>234</v>
      </c>
      <c r="R166" s="224"/>
      <c r="T166" s="225">
        <f t="shared" ref="T166:T168" si="68">R166</f>
        <v>0</v>
      </c>
      <c r="Z166" s="332"/>
      <c r="AA166" s="332"/>
      <c r="AB166" s="332"/>
    </row>
    <row r="167" spans="1:28" ht="15" customHeight="1" x14ac:dyDescent="0.45">
      <c r="A167" s="201">
        <v>157</v>
      </c>
      <c r="B167" s="201">
        <f t="shared" si="54"/>
        <v>8</v>
      </c>
      <c r="C167" s="202">
        <v>60765312</v>
      </c>
      <c r="E167" s="222" t="s">
        <v>234</v>
      </c>
      <c r="F167" s="222"/>
      <c r="G167" s="222" t="s">
        <v>234</v>
      </c>
      <c r="H167" s="222" t="s">
        <v>234</v>
      </c>
      <c r="I167" s="222" t="s">
        <v>234</v>
      </c>
      <c r="J167" s="222" t="s">
        <v>234</v>
      </c>
      <c r="K167" s="231">
        <v>60765312</v>
      </c>
      <c r="L167" s="222" t="s">
        <v>234</v>
      </c>
      <c r="M167" s="231" t="s">
        <v>312</v>
      </c>
      <c r="N167" s="224"/>
      <c r="P167" s="225">
        <f t="shared" si="67"/>
        <v>0</v>
      </c>
      <c r="Q167" s="201" t="s">
        <v>234</v>
      </c>
      <c r="R167" s="224"/>
      <c r="T167" s="225">
        <f t="shared" si="68"/>
        <v>0</v>
      </c>
      <c r="Z167" s="332"/>
      <c r="AA167" s="332"/>
      <c r="AB167" s="332"/>
    </row>
    <row r="168" spans="1:28" ht="15" customHeight="1" x14ac:dyDescent="0.45">
      <c r="A168" s="201">
        <v>158</v>
      </c>
      <c r="B168" s="201">
        <f t="shared" si="54"/>
        <v>8</v>
      </c>
      <c r="C168" s="202">
        <v>60765318</v>
      </c>
      <c r="E168" s="222" t="s">
        <v>234</v>
      </c>
      <c r="F168" s="222"/>
      <c r="G168" s="222" t="s">
        <v>234</v>
      </c>
      <c r="H168" s="222" t="s">
        <v>234</v>
      </c>
      <c r="I168" s="222" t="s">
        <v>234</v>
      </c>
      <c r="J168" s="222" t="s">
        <v>234</v>
      </c>
      <c r="K168" s="231">
        <v>60765318</v>
      </c>
      <c r="L168" s="222" t="s">
        <v>234</v>
      </c>
      <c r="M168" s="231" t="s">
        <v>313</v>
      </c>
      <c r="N168" s="224"/>
      <c r="P168" s="225">
        <f t="shared" si="67"/>
        <v>0</v>
      </c>
      <c r="Q168" s="201" t="s">
        <v>234</v>
      </c>
      <c r="R168" s="224"/>
      <c r="T168" s="225">
        <f t="shared" si="68"/>
        <v>0</v>
      </c>
      <c r="Z168" s="332"/>
      <c r="AA168" s="332"/>
      <c r="AB168" s="332"/>
    </row>
    <row r="169" spans="1:28" ht="15" customHeight="1" x14ac:dyDescent="0.45">
      <c r="A169" s="201">
        <v>159</v>
      </c>
      <c r="B169" s="201">
        <f t="shared" si="54"/>
        <v>7</v>
      </c>
      <c r="C169" s="202">
        <v>6076532</v>
      </c>
      <c r="E169" s="222" t="s">
        <v>234</v>
      </c>
      <c r="F169" s="222"/>
      <c r="G169" s="222" t="s">
        <v>234</v>
      </c>
      <c r="H169" s="222" t="s">
        <v>234</v>
      </c>
      <c r="I169" s="222" t="s">
        <v>234</v>
      </c>
      <c r="J169" s="230">
        <v>6076532</v>
      </c>
      <c r="K169" s="222" t="s">
        <v>234</v>
      </c>
      <c r="L169" s="222" t="s">
        <v>234</v>
      </c>
      <c r="M169" s="230" t="s">
        <v>314</v>
      </c>
      <c r="N169" s="224"/>
      <c r="P169" s="225">
        <f>N169</f>
        <v>0</v>
      </c>
      <c r="Q169" s="201" t="s">
        <v>234</v>
      </c>
      <c r="R169" s="224"/>
      <c r="T169" s="225">
        <f>R169</f>
        <v>0</v>
      </c>
      <c r="Z169" s="332"/>
      <c r="AA169" s="332"/>
      <c r="AB169" s="332"/>
    </row>
    <row r="170" spans="1:28" ht="15" customHeight="1" x14ac:dyDescent="0.45">
      <c r="A170" s="201">
        <v>160</v>
      </c>
      <c r="B170" s="201">
        <f t="shared" si="54"/>
        <v>7</v>
      </c>
      <c r="C170" s="202">
        <v>6076533</v>
      </c>
      <c r="E170" s="222" t="s">
        <v>234</v>
      </c>
      <c r="F170" s="222"/>
      <c r="G170" s="222" t="s">
        <v>234</v>
      </c>
      <c r="H170" s="222" t="s">
        <v>234</v>
      </c>
      <c r="I170" s="222" t="s">
        <v>234</v>
      </c>
      <c r="J170" s="230">
        <v>6076533</v>
      </c>
      <c r="K170" s="222" t="s">
        <v>234</v>
      </c>
      <c r="L170" s="222" t="s">
        <v>234</v>
      </c>
      <c r="M170" s="230" t="s">
        <v>315</v>
      </c>
      <c r="N170" s="224"/>
      <c r="P170" s="225">
        <f t="shared" ref="P170:P171" si="69">N170</f>
        <v>0</v>
      </c>
      <c r="Q170" s="201" t="s">
        <v>234</v>
      </c>
      <c r="R170" s="224"/>
      <c r="T170" s="225">
        <f t="shared" ref="T170:T171" si="70">R170</f>
        <v>0</v>
      </c>
      <c r="Z170" s="332"/>
      <c r="AA170" s="332"/>
      <c r="AB170" s="332"/>
    </row>
    <row r="171" spans="1:28" ht="15" customHeight="1" x14ac:dyDescent="0.45">
      <c r="A171" s="201">
        <v>161</v>
      </c>
      <c r="B171" s="201">
        <f t="shared" si="54"/>
        <v>7</v>
      </c>
      <c r="C171" s="202">
        <v>6076538</v>
      </c>
      <c r="E171" s="222" t="s">
        <v>234</v>
      </c>
      <c r="F171" s="222"/>
      <c r="G171" s="222" t="s">
        <v>234</v>
      </c>
      <c r="H171" s="222" t="s">
        <v>234</v>
      </c>
      <c r="I171" s="222" t="s">
        <v>234</v>
      </c>
      <c r="J171" s="230">
        <v>6076538</v>
      </c>
      <c r="K171" s="222" t="s">
        <v>234</v>
      </c>
      <c r="L171" s="222" t="s">
        <v>234</v>
      </c>
      <c r="M171" s="230" t="s">
        <v>316</v>
      </c>
      <c r="N171" s="224"/>
      <c r="P171" s="225">
        <f t="shared" si="69"/>
        <v>0</v>
      </c>
      <c r="Q171" s="201" t="s">
        <v>234</v>
      </c>
      <c r="R171" s="224"/>
      <c r="T171" s="225">
        <f t="shared" si="70"/>
        <v>0</v>
      </c>
      <c r="Z171" s="332"/>
      <c r="AA171" s="332"/>
      <c r="AB171" s="332"/>
    </row>
    <row r="172" spans="1:28" ht="15" customHeight="1" x14ac:dyDescent="0.45">
      <c r="A172" s="201">
        <v>162</v>
      </c>
      <c r="B172" s="201">
        <f t="shared" si="54"/>
        <v>6</v>
      </c>
      <c r="C172" s="202">
        <v>607658</v>
      </c>
      <c r="E172" s="222" t="s">
        <v>234</v>
      </c>
      <c r="F172" s="222"/>
      <c r="G172" s="222" t="s">
        <v>234</v>
      </c>
      <c r="H172" s="222" t="s">
        <v>234</v>
      </c>
      <c r="I172" s="229">
        <v>607658</v>
      </c>
      <c r="J172" s="222" t="s">
        <v>234</v>
      </c>
      <c r="K172" s="222" t="s">
        <v>234</v>
      </c>
      <c r="L172" s="222" t="s">
        <v>234</v>
      </c>
      <c r="M172" s="229" t="s">
        <v>317</v>
      </c>
      <c r="N172" s="224"/>
      <c r="P172" s="225">
        <f>N172</f>
        <v>0</v>
      </c>
      <c r="Q172" s="201" t="s">
        <v>234</v>
      </c>
      <c r="R172" s="224"/>
      <c r="T172" s="225">
        <f>R172</f>
        <v>0</v>
      </c>
      <c r="Z172" s="332"/>
      <c r="AA172" s="332"/>
      <c r="AB172" s="332"/>
    </row>
    <row r="173" spans="1:28" ht="15" customHeight="1" x14ac:dyDescent="0.45">
      <c r="A173" s="201">
        <v>163</v>
      </c>
      <c r="B173" s="201">
        <f t="shared" si="54"/>
        <v>5</v>
      </c>
      <c r="C173" s="202">
        <v>60766</v>
      </c>
      <c r="E173" s="222" t="s">
        <v>234</v>
      </c>
      <c r="F173" s="222"/>
      <c r="G173" s="222" t="s">
        <v>234</v>
      </c>
      <c r="H173" s="227">
        <v>60766</v>
      </c>
      <c r="I173" s="222" t="s">
        <v>234</v>
      </c>
      <c r="J173" s="222" t="s">
        <v>234</v>
      </c>
      <c r="K173" s="222" t="s">
        <v>234</v>
      </c>
      <c r="L173" s="222" t="s">
        <v>234</v>
      </c>
      <c r="M173" s="227" t="s">
        <v>318</v>
      </c>
      <c r="N173" s="224"/>
      <c r="P173" s="225">
        <f>N173-P174-P175</f>
        <v>0</v>
      </c>
      <c r="Q173" s="201" t="s">
        <v>234</v>
      </c>
      <c r="R173" s="224"/>
      <c r="T173" s="225">
        <f>R173+T174+T175</f>
        <v>0</v>
      </c>
      <c r="Z173" s="332"/>
      <c r="AA173" s="332"/>
      <c r="AB173" s="332"/>
    </row>
    <row r="174" spans="1:28" ht="15" customHeight="1" x14ac:dyDescent="0.45">
      <c r="A174" s="201">
        <v>164</v>
      </c>
      <c r="B174" s="201">
        <f t="shared" si="54"/>
        <v>6</v>
      </c>
      <c r="C174" s="202">
        <v>607661</v>
      </c>
      <c r="E174" s="222" t="s">
        <v>234</v>
      </c>
      <c r="F174" s="222"/>
      <c r="G174" s="222" t="s">
        <v>234</v>
      </c>
      <c r="H174" s="222" t="s">
        <v>234</v>
      </c>
      <c r="I174" s="229">
        <v>607661</v>
      </c>
      <c r="J174" s="222" t="s">
        <v>234</v>
      </c>
      <c r="K174" s="222" t="s">
        <v>234</v>
      </c>
      <c r="L174" s="222" t="s">
        <v>234</v>
      </c>
      <c r="M174" s="229" t="s">
        <v>319</v>
      </c>
      <c r="N174" s="224"/>
      <c r="P174" s="225">
        <f t="shared" ref="P174:P175" si="71">N174</f>
        <v>0</v>
      </c>
      <c r="Q174" s="201" t="s">
        <v>234</v>
      </c>
      <c r="R174" s="224"/>
      <c r="T174" s="225">
        <f t="shared" ref="T174:T175" si="72">R174</f>
        <v>0</v>
      </c>
      <c r="Z174" s="332"/>
      <c r="AA174" s="332"/>
      <c r="AB174" s="332"/>
    </row>
    <row r="175" spans="1:28" ht="15" customHeight="1" x14ac:dyDescent="0.45">
      <c r="A175" s="201">
        <v>165</v>
      </c>
      <c r="B175" s="201">
        <f t="shared" si="54"/>
        <v>6</v>
      </c>
      <c r="C175" s="202">
        <v>607668</v>
      </c>
      <c r="E175" s="222" t="s">
        <v>234</v>
      </c>
      <c r="F175" s="222"/>
      <c r="G175" s="222" t="s">
        <v>234</v>
      </c>
      <c r="H175" s="222" t="s">
        <v>234</v>
      </c>
      <c r="I175" s="229">
        <v>607668</v>
      </c>
      <c r="J175" s="222" t="s">
        <v>234</v>
      </c>
      <c r="K175" s="222" t="s">
        <v>234</v>
      </c>
      <c r="L175" s="222" t="s">
        <v>234</v>
      </c>
      <c r="M175" s="229" t="s">
        <v>320</v>
      </c>
      <c r="N175" s="224"/>
      <c r="P175" s="225">
        <f t="shared" si="71"/>
        <v>0</v>
      </c>
      <c r="Q175" s="201" t="s">
        <v>234</v>
      </c>
      <c r="R175" s="224"/>
      <c r="T175" s="225">
        <f t="shared" si="72"/>
        <v>0</v>
      </c>
      <c r="Z175" s="332"/>
      <c r="AA175" s="332"/>
      <c r="AB175" s="332"/>
    </row>
    <row r="176" spans="1:28" ht="15" customHeight="1" x14ac:dyDescent="0.45">
      <c r="A176" s="201">
        <v>166</v>
      </c>
      <c r="B176" s="201">
        <f t="shared" si="54"/>
        <v>5</v>
      </c>
      <c r="C176" s="202">
        <v>60768</v>
      </c>
      <c r="E176" s="222" t="s">
        <v>234</v>
      </c>
      <c r="F176" s="222"/>
      <c r="G176" s="222" t="s">
        <v>234</v>
      </c>
      <c r="H176" s="227">
        <v>60768</v>
      </c>
      <c r="I176" s="222" t="s">
        <v>234</v>
      </c>
      <c r="J176" s="222" t="s">
        <v>234</v>
      </c>
      <c r="K176" s="222" t="s">
        <v>234</v>
      </c>
      <c r="L176" s="222" t="s">
        <v>234</v>
      </c>
      <c r="M176" s="227" t="s">
        <v>321</v>
      </c>
      <c r="N176" s="224"/>
      <c r="P176" s="225">
        <f>N176</f>
        <v>0</v>
      </c>
      <c r="Q176" s="201" t="s">
        <v>234</v>
      </c>
      <c r="R176" s="224"/>
      <c r="T176" s="225">
        <f>R176</f>
        <v>0</v>
      </c>
      <c r="Z176" s="332"/>
      <c r="AA176" s="332"/>
      <c r="AB176" s="332"/>
    </row>
    <row r="177" spans="1:28" ht="15" customHeight="1" x14ac:dyDescent="0.45">
      <c r="A177" s="201">
        <v>167</v>
      </c>
      <c r="B177" s="201">
        <f t="shared" si="54"/>
        <v>3</v>
      </c>
      <c r="C177" s="202">
        <v>608</v>
      </c>
      <c r="E177" s="222" t="s">
        <v>234</v>
      </c>
      <c r="F177" s="223">
        <v>608</v>
      </c>
      <c r="G177" s="222" t="s">
        <v>234</v>
      </c>
      <c r="H177" s="222" t="s">
        <v>234</v>
      </c>
      <c r="I177" s="222" t="s">
        <v>234</v>
      </c>
      <c r="J177" s="222" t="s">
        <v>234</v>
      </c>
      <c r="K177" s="222" t="s">
        <v>234</v>
      </c>
      <c r="L177" s="222" t="s">
        <v>234</v>
      </c>
      <c r="M177" s="223" t="s">
        <v>330</v>
      </c>
      <c r="N177" s="224"/>
      <c r="P177" s="225">
        <f>N177-SUM(P178:P218)</f>
        <v>0</v>
      </c>
      <c r="Q177" s="201" t="s">
        <v>234</v>
      </c>
      <c r="R177" s="224"/>
      <c r="T177" s="225">
        <f>R177+T178+T212</f>
        <v>0</v>
      </c>
      <c r="V177" s="73" t="str">
        <f>IF(OR(P177&lt;0,T177&lt;0),"erreur","OK")</f>
        <v>OK</v>
      </c>
      <c r="X177" s="73" t="str">
        <f>IF(P177&gt;1,"justifier la différence","OK")</f>
        <v>OK</v>
      </c>
      <c r="Z177" s="332"/>
      <c r="AA177" s="332"/>
      <c r="AB177" s="332"/>
    </row>
    <row r="178" spans="1:28" ht="15" customHeight="1" x14ac:dyDescent="0.45">
      <c r="A178" s="201">
        <v>168</v>
      </c>
      <c r="B178" s="201">
        <f t="shared" si="54"/>
        <v>4</v>
      </c>
      <c r="C178" s="202">
        <v>6081</v>
      </c>
      <c r="E178" s="222" t="s">
        <v>234</v>
      </c>
      <c r="F178" s="222"/>
      <c r="G178" s="226">
        <v>6081</v>
      </c>
      <c r="H178" s="222" t="s">
        <v>234</v>
      </c>
      <c r="I178" s="222" t="s">
        <v>234</v>
      </c>
      <c r="J178" s="222" t="s">
        <v>234</v>
      </c>
      <c r="K178" s="222" t="s">
        <v>234</v>
      </c>
      <c r="L178" s="222" t="s">
        <v>234</v>
      </c>
      <c r="M178" s="226" t="s">
        <v>331</v>
      </c>
      <c r="N178" s="224"/>
      <c r="P178" s="225">
        <f>N178-P179-P180-P181-P182-P183-P184-P185-P186-P187-P188-P189-P190-P191-P192-P193-P194-P195-P196-P197-P198-P199-P200-P201-P202-P203-P204-P205-P206-P207-P208-P209-P210-P211</f>
        <v>0</v>
      </c>
      <c r="Q178" s="201" t="s">
        <v>234</v>
      </c>
      <c r="R178" s="224"/>
      <c r="T178" s="225">
        <f>R178+T179+T185+T207+T208+T209+T210+T211</f>
        <v>0</v>
      </c>
      <c r="Z178" s="332"/>
      <c r="AA178" s="332"/>
      <c r="AB178" s="332"/>
    </row>
    <row r="179" spans="1:28" ht="15" customHeight="1" x14ac:dyDescent="0.45">
      <c r="A179" s="201">
        <v>169</v>
      </c>
      <c r="B179" s="201">
        <f t="shared" si="54"/>
        <v>5</v>
      </c>
      <c r="C179" s="202">
        <v>60811</v>
      </c>
      <c r="E179" s="222" t="s">
        <v>234</v>
      </c>
      <c r="F179" s="222"/>
      <c r="G179" s="222" t="s">
        <v>234</v>
      </c>
      <c r="H179" s="227">
        <v>60811</v>
      </c>
      <c r="I179" s="222" t="s">
        <v>234</v>
      </c>
      <c r="J179" s="222" t="s">
        <v>234</v>
      </c>
      <c r="K179" s="222" t="s">
        <v>234</v>
      </c>
      <c r="L179" s="222" t="s">
        <v>234</v>
      </c>
      <c r="M179" s="227" t="s">
        <v>332</v>
      </c>
      <c r="N179" s="224"/>
      <c r="P179" s="225">
        <f>N179-P180-P181-P182-P183-P184</f>
        <v>0</v>
      </c>
      <c r="Q179" s="201" t="s">
        <v>234</v>
      </c>
      <c r="R179" s="224"/>
      <c r="T179" s="225">
        <f>R179+T180+T181+T182+T183+T184</f>
        <v>0</v>
      </c>
      <c r="Z179" s="332"/>
      <c r="AA179" s="332"/>
      <c r="AB179" s="332"/>
    </row>
    <row r="180" spans="1:28" ht="15" customHeight="1" x14ac:dyDescent="0.45">
      <c r="A180" s="201">
        <v>170</v>
      </c>
      <c r="B180" s="201">
        <f t="shared" si="54"/>
        <v>6</v>
      </c>
      <c r="C180" s="202">
        <v>608111</v>
      </c>
      <c r="E180" s="222" t="s">
        <v>234</v>
      </c>
      <c r="F180" s="222"/>
      <c r="G180" s="222" t="s">
        <v>234</v>
      </c>
      <c r="H180" s="222" t="s">
        <v>234</v>
      </c>
      <c r="I180" s="229">
        <v>608111</v>
      </c>
      <c r="J180" s="222" t="s">
        <v>234</v>
      </c>
      <c r="K180" s="222" t="s">
        <v>234</v>
      </c>
      <c r="L180" s="222" t="s">
        <v>234</v>
      </c>
      <c r="M180" s="229" t="s">
        <v>333</v>
      </c>
      <c r="N180" s="224"/>
      <c r="P180" s="225">
        <f t="shared" ref="P180:P184" si="73">N180</f>
        <v>0</v>
      </c>
      <c r="Q180" s="201" t="s">
        <v>234</v>
      </c>
      <c r="R180" s="224"/>
      <c r="T180" s="225">
        <f t="shared" ref="T180:T184" si="74">R180</f>
        <v>0</v>
      </c>
      <c r="Z180" s="332"/>
      <c r="AA180" s="332"/>
      <c r="AB180" s="332"/>
    </row>
    <row r="181" spans="1:28" ht="15" customHeight="1" x14ac:dyDescent="0.45">
      <c r="A181" s="201">
        <v>171</v>
      </c>
      <c r="B181" s="201">
        <f t="shared" si="54"/>
        <v>6</v>
      </c>
      <c r="C181" s="202">
        <v>608112</v>
      </c>
      <c r="E181" s="222" t="s">
        <v>234</v>
      </c>
      <c r="F181" s="222"/>
      <c r="G181" s="222" t="s">
        <v>234</v>
      </c>
      <c r="H181" s="222" t="s">
        <v>234</v>
      </c>
      <c r="I181" s="229">
        <v>608112</v>
      </c>
      <c r="J181" s="222" t="s">
        <v>234</v>
      </c>
      <c r="K181" s="222" t="s">
        <v>234</v>
      </c>
      <c r="L181" s="222" t="s">
        <v>234</v>
      </c>
      <c r="M181" s="229" t="s">
        <v>334</v>
      </c>
      <c r="N181" s="224"/>
      <c r="P181" s="225">
        <f t="shared" si="73"/>
        <v>0</v>
      </c>
      <c r="Q181" s="201" t="s">
        <v>234</v>
      </c>
      <c r="R181" s="224"/>
      <c r="T181" s="225">
        <f t="shared" si="74"/>
        <v>0</v>
      </c>
      <c r="Z181" s="332"/>
      <c r="AA181" s="332"/>
      <c r="AB181" s="332"/>
    </row>
    <row r="182" spans="1:28" ht="15" customHeight="1" x14ac:dyDescent="0.45">
      <c r="A182" s="201">
        <v>172</v>
      </c>
      <c r="B182" s="201">
        <f t="shared" si="54"/>
        <v>6</v>
      </c>
      <c r="C182" s="202">
        <v>608113</v>
      </c>
      <c r="E182" s="222" t="s">
        <v>234</v>
      </c>
      <c r="F182" s="222"/>
      <c r="G182" s="222" t="s">
        <v>234</v>
      </c>
      <c r="H182" s="222" t="s">
        <v>234</v>
      </c>
      <c r="I182" s="229">
        <v>608113</v>
      </c>
      <c r="J182" s="222" t="s">
        <v>234</v>
      </c>
      <c r="K182" s="222" t="s">
        <v>234</v>
      </c>
      <c r="L182" s="222" t="s">
        <v>234</v>
      </c>
      <c r="M182" s="229" t="s">
        <v>335</v>
      </c>
      <c r="N182" s="224"/>
      <c r="P182" s="225">
        <f t="shared" si="73"/>
        <v>0</v>
      </c>
      <c r="Q182" s="201" t="s">
        <v>234</v>
      </c>
      <c r="R182" s="224"/>
      <c r="T182" s="225">
        <f t="shared" si="74"/>
        <v>0</v>
      </c>
      <c r="Z182" s="332"/>
      <c r="AA182" s="332"/>
      <c r="AB182" s="332"/>
    </row>
    <row r="183" spans="1:28" ht="15" customHeight="1" x14ac:dyDescent="0.45">
      <c r="A183" s="201">
        <v>173</v>
      </c>
      <c r="B183" s="201">
        <f t="shared" si="54"/>
        <v>6</v>
      </c>
      <c r="C183" s="202">
        <v>608114</v>
      </c>
      <c r="E183" s="222" t="s">
        <v>234</v>
      </c>
      <c r="F183" s="222"/>
      <c r="G183" s="222" t="s">
        <v>234</v>
      </c>
      <c r="H183" s="222" t="s">
        <v>234</v>
      </c>
      <c r="I183" s="229">
        <v>608114</v>
      </c>
      <c r="J183" s="222" t="s">
        <v>234</v>
      </c>
      <c r="K183" s="222" t="s">
        <v>234</v>
      </c>
      <c r="L183" s="222" t="s">
        <v>234</v>
      </c>
      <c r="M183" s="229" t="s">
        <v>336</v>
      </c>
      <c r="N183" s="224"/>
      <c r="P183" s="225">
        <f t="shared" si="73"/>
        <v>0</v>
      </c>
      <c r="Q183" s="201" t="s">
        <v>234</v>
      </c>
      <c r="R183" s="224"/>
      <c r="T183" s="225">
        <f t="shared" si="74"/>
        <v>0</v>
      </c>
      <c r="Z183" s="332"/>
      <c r="AA183" s="332"/>
      <c r="AB183" s="332"/>
    </row>
    <row r="184" spans="1:28" ht="15" customHeight="1" x14ac:dyDescent="0.45">
      <c r="A184" s="201">
        <v>174</v>
      </c>
      <c r="B184" s="201">
        <f t="shared" si="54"/>
        <v>6</v>
      </c>
      <c r="C184" s="202">
        <v>608118</v>
      </c>
      <c r="E184" s="222" t="s">
        <v>234</v>
      </c>
      <c r="F184" s="222"/>
      <c r="G184" s="222" t="s">
        <v>234</v>
      </c>
      <c r="H184" s="222" t="s">
        <v>234</v>
      </c>
      <c r="I184" s="229">
        <v>608118</v>
      </c>
      <c r="J184" s="222" t="s">
        <v>234</v>
      </c>
      <c r="K184" s="222" t="s">
        <v>234</v>
      </c>
      <c r="L184" s="222" t="s">
        <v>234</v>
      </c>
      <c r="M184" s="229" t="s">
        <v>337</v>
      </c>
      <c r="N184" s="224"/>
      <c r="P184" s="225">
        <f t="shared" si="73"/>
        <v>0</v>
      </c>
      <c r="Q184" s="201" t="s">
        <v>234</v>
      </c>
      <c r="R184" s="224"/>
      <c r="T184" s="225">
        <f t="shared" si="74"/>
        <v>0</v>
      </c>
      <c r="Z184" s="332"/>
      <c r="AA184" s="332"/>
      <c r="AB184" s="332"/>
    </row>
    <row r="185" spans="1:28" ht="15" customHeight="1" x14ac:dyDescent="0.45">
      <c r="A185" s="201">
        <v>175</v>
      </c>
      <c r="B185" s="201">
        <f t="shared" si="54"/>
        <v>5</v>
      </c>
      <c r="C185" s="202">
        <v>60812</v>
      </c>
      <c r="E185" s="222" t="s">
        <v>234</v>
      </c>
      <c r="F185" s="222"/>
      <c r="G185" s="222" t="s">
        <v>234</v>
      </c>
      <c r="H185" s="227">
        <v>60812</v>
      </c>
      <c r="I185" s="222" t="s">
        <v>234</v>
      </c>
      <c r="J185" s="222" t="s">
        <v>234</v>
      </c>
      <c r="K185" s="222" t="s">
        <v>234</v>
      </c>
      <c r="L185" s="222" t="s">
        <v>234</v>
      </c>
      <c r="M185" s="227" t="s">
        <v>338</v>
      </c>
      <c r="N185" s="224"/>
      <c r="P185" s="225">
        <f>N185-P186-P187-P188-P189-P190-P191-P192-P193-P194-P195-P196-P197-P198-P199-P200-P201-P202-P203-P204-P205-P206</f>
        <v>0</v>
      </c>
      <c r="Q185" s="201" t="s">
        <v>234</v>
      </c>
      <c r="R185" s="224"/>
      <c r="T185" s="225">
        <f>R185+T186+T191+T205+T206</f>
        <v>0</v>
      </c>
      <c r="Z185" s="332"/>
      <c r="AA185" s="332"/>
      <c r="AB185" s="332"/>
    </row>
    <row r="186" spans="1:28" ht="15" customHeight="1" x14ac:dyDescent="0.45">
      <c r="A186" s="201">
        <v>176</v>
      </c>
      <c r="B186" s="201">
        <f t="shared" si="54"/>
        <v>6</v>
      </c>
      <c r="C186" s="202">
        <v>608121</v>
      </c>
      <c r="E186" s="222" t="s">
        <v>234</v>
      </c>
      <c r="F186" s="222"/>
      <c r="G186" s="222" t="s">
        <v>234</v>
      </c>
      <c r="H186" s="222" t="s">
        <v>234</v>
      </c>
      <c r="I186" s="229">
        <v>608121</v>
      </c>
      <c r="J186" s="222" t="s">
        <v>234</v>
      </c>
      <c r="K186" s="222" t="s">
        <v>234</v>
      </c>
      <c r="L186" s="222" t="s">
        <v>234</v>
      </c>
      <c r="M186" s="229" t="s">
        <v>339</v>
      </c>
      <c r="N186" s="224"/>
      <c r="P186" s="225">
        <f>N186-P187-P188-P189-P190</f>
        <v>0</v>
      </c>
      <c r="Q186" s="201" t="s">
        <v>234</v>
      </c>
      <c r="R186" s="224"/>
      <c r="T186" s="225">
        <f>R186+T187+T188+T189+T190</f>
        <v>0</v>
      </c>
      <c r="Z186" s="332"/>
      <c r="AA186" s="332"/>
      <c r="AB186" s="332"/>
    </row>
    <row r="187" spans="1:28" ht="15" customHeight="1" x14ac:dyDescent="0.45">
      <c r="A187" s="201">
        <v>177</v>
      </c>
      <c r="B187" s="201">
        <f t="shared" si="54"/>
        <v>7</v>
      </c>
      <c r="C187" s="202">
        <v>6081211</v>
      </c>
      <c r="E187" s="222" t="s">
        <v>234</v>
      </c>
      <c r="F187" s="222"/>
      <c r="G187" s="222" t="s">
        <v>234</v>
      </c>
      <c r="H187" s="222" t="s">
        <v>234</v>
      </c>
      <c r="I187" s="222" t="s">
        <v>234</v>
      </c>
      <c r="J187" s="230">
        <v>6081211</v>
      </c>
      <c r="K187" s="222" t="s">
        <v>234</v>
      </c>
      <c r="L187" s="222" t="s">
        <v>234</v>
      </c>
      <c r="M187" s="230" t="s">
        <v>340</v>
      </c>
      <c r="N187" s="224"/>
      <c r="P187" s="225">
        <f t="shared" ref="P187:P190" si="75">N187</f>
        <v>0</v>
      </c>
      <c r="Q187" s="201" t="s">
        <v>234</v>
      </c>
      <c r="R187" s="224"/>
      <c r="T187" s="225">
        <f t="shared" ref="T187:T190" si="76">R187</f>
        <v>0</v>
      </c>
      <c r="Z187" s="332"/>
      <c r="AA187" s="332"/>
      <c r="AB187" s="332"/>
    </row>
    <row r="188" spans="1:28" ht="15" customHeight="1" x14ac:dyDescent="0.45">
      <c r="A188" s="201">
        <v>178</v>
      </c>
      <c r="B188" s="201">
        <f t="shared" si="54"/>
        <v>7</v>
      </c>
      <c r="C188" s="202">
        <v>6081212</v>
      </c>
      <c r="E188" s="222" t="s">
        <v>234</v>
      </c>
      <c r="F188" s="222"/>
      <c r="G188" s="222" t="s">
        <v>234</v>
      </c>
      <c r="H188" s="222" t="s">
        <v>234</v>
      </c>
      <c r="I188" s="222" t="s">
        <v>234</v>
      </c>
      <c r="J188" s="230">
        <v>6081212</v>
      </c>
      <c r="K188" s="222" t="s">
        <v>234</v>
      </c>
      <c r="L188" s="222" t="s">
        <v>234</v>
      </c>
      <c r="M188" s="230" t="s">
        <v>341</v>
      </c>
      <c r="N188" s="224"/>
      <c r="P188" s="225">
        <f t="shared" si="75"/>
        <v>0</v>
      </c>
      <c r="Q188" s="201" t="s">
        <v>234</v>
      </c>
      <c r="R188" s="224"/>
      <c r="T188" s="225">
        <f t="shared" si="76"/>
        <v>0</v>
      </c>
      <c r="Z188" s="332"/>
      <c r="AA188" s="332"/>
      <c r="AB188" s="332"/>
    </row>
    <row r="189" spans="1:28" ht="15" customHeight="1" x14ac:dyDescent="0.45">
      <c r="A189" s="201">
        <v>179</v>
      </c>
      <c r="B189" s="201">
        <f t="shared" si="54"/>
        <v>7</v>
      </c>
      <c r="C189" s="202">
        <v>6081213</v>
      </c>
      <c r="E189" s="222" t="s">
        <v>234</v>
      </c>
      <c r="F189" s="222"/>
      <c r="G189" s="222" t="s">
        <v>234</v>
      </c>
      <c r="H189" s="222" t="s">
        <v>234</v>
      </c>
      <c r="I189" s="222" t="s">
        <v>234</v>
      </c>
      <c r="J189" s="230">
        <v>6081213</v>
      </c>
      <c r="K189" s="222" t="s">
        <v>234</v>
      </c>
      <c r="L189" s="222" t="s">
        <v>234</v>
      </c>
      <c r="M189" s="230" t="s">
        <v>342</v>
      </c>
      <c r="N189" s="224"/>
      <c r="P189" s="225">
        <f t="shared" si="75"/>
        <v>0</v>
      </c>
      <c r="Q189" s="201" t="s">
        <v>234</v>
      </c>
      <c r="R189" s="224"/>
      <c r="T189" s="225">
        <f t="shared" si="76"/>
        <v>0</v>
      </c>
      <c r="Z189" s="332"/>
      <c r="AA189" s="332"/>
      <c r="AB189" s="332"/>
    </row>
    <row r="190" spans="1:28" ht="15" customHeight="1" x14ac:dyDescent="0.45">
      <c r="A190" s="201">
        <v>180</v>
      </c>
      <c r="B190" s="201">
        <f t="shared" si="54"/>
        <v>7</v>
      </c>
      <c r="C190" s="202">
        <v>6081218</v>
      </c>
      <c r="E190" s="222" t="s">
        <v>234</v>
      </c>
      <c r="F190" s="222"/>
      <c r="G190" s="222" t="s">
        <v>234</v>
      </c>
      <c r="H190" s="222" t="s">
        <v>234</v>
      </c>
      <c r="I190" s="222" t="s">
        <v>234</v>
      </c>
      <c r="J190" s="230">
        <v>6081218</v>
      </c>
      <c r="K190" s="222" t="s">
        <v>234</v>
      </c>
      <c r="L190" s="222" t="s">
        <v>234</v>
      </c>
      <c r="M190" s="230" t="s">
        <v>343</v>
      </c>
      <c r="N190" s="224"/>
      <c r="P190" s="225">
        <f t="shared" si="75"/>
        <v>0</v>
      </c>
      <c r="Q190" s="201" t="s">
        <v>234</v>
      </c>
      <c r="R190" s="224"/>
      <c r="T190" s="225">
        <f t="shared" si="76"/>
        <v>0</v>
      </c>
      <c r="Z190" s="332"/>
      <c r="AA190" s="332"/>
      <c r="AB190" s="332"/>
    </row>
    <row r="191" spans="1:28" ht="15" customHeight="1" x14ac:dyDescent="0.45">
      <c r="A191" s="201">
        <v>181</v>
      </c>
      <c r="B191" s="201">
        <f t="shared" si="54"/>
        <v>6</v>
      </c>
      <c r="C191" s="202">
        <v>608122</v>
      </c>
      <c r="E191" s="222" t="s">
        <v>234</v>
      </c>
      <c r="F191" s="222"/>
      <c r="G191" s="222" t="s">
        <v>234</v>
      </c>
      <c r="H191" s="222" t="s">
        <v>234</v>
      </c>
      <c r="I191" s="229">
        <v>608122</v>
      </c>
      <c r="J191" s="222" t="s">
        <v>234</v>
      </c>
      <c r="K191" s="222" t="s">
        <v>234</v>
      </c>
      <c r="L191" s="222" t="s">
        <v>234</v>
      </c>
      <c r="M191" s="229" t="s">
        <v>344</v>
      </c>
      <c r="N191" s="224"/>
      <c r="P191" s="225">
        <f>N191-P192-P193-P194-P195-P196-P197-P198-P199-P200-P201-P202-P203-P204</f>
        <v>0</v>
      </c>
      <c r="Q191" s="201" t="s">
        <v>234</v>
      </c>
      <c r="R191" s="224"/>
      <c r="T191" s="225">
        <f>R191+T192+T197+T198+T202+T203+T204</f>
        <v>0</v>
      </c>
      <c r="Z191" s="332"/>
      <c r="AA191" s="332"/>
      <c r="AB191" s="332"/>
    </row>
    <row r="192" spans="1:28" ht="15" customHeight="1" x14ac:dyDescent="0.45">
      <c r="A192" s="201">
        <v>182</v>
      </c>
      <c r="B192" s="201">
        <f t="shared" si="54"/>
        <v>7</v>
      </c>
      <c r="C192" s="202">
        <v>6081221</v>
      </c>
      <c r="E192" s="222" t="s">
        <v>234</v>
      </c>
      <c r="F192" s="222"/>
      <c r="G192" s="222" t="s">
        <v>234</v>
      </c>
      <c r="H192" s="222" t="s">
        <v>234</v>
      </c>
      <c r="I192" s="222" t="s">
        <v>234</v>
      </c>
      <c r="J192" s="230">
        <v>6081221</v>
      </c>
      <c r="K192" s="222" t="s">
        <v>234</v>
      </c>
      <c r="L192" s="222" t="s">
        <v>234</v>
      </c>
      <c r="M192" s="230" t="s">
        <v>345</v>
      </c>
      <c r="N192" s="224"/>
      <c r="P192" s="225">
        <f>N192-P193-P194-P195-P196</f>
        <v>0</v>
      </c>
      <c r="Q192" s="201" t="s">
        <v>234</v>
      </c>
      <c r="R192" s="224"/>
      <c r="T192" s="225">
        <f>R192+T193+T194+T195+T196</f>
        <v>0</v>
      </c>
      <c r="Z192" s="332"/>
      <c r="AA192" s="332"/>
      <c r="AB192" s="332"/>
    </row>
    <row r="193" spans="1:28" ht="15" customHeight="1" x14ac:dyDescent="0.45">
      <c r="A193" s="201">
        <v>183</v>
      </c>
      <c r="B193" s="201">
        <f t="shared" si="54"/>
        <v>8</v>
      </c>
      <c r="C193" s="202">
        <v>60812211</v>
      </c>
      <c r="E193" s="222" t="s">
        <v>234</v>
      </c>
      <c r="F193" s="222"/>
      <c r="G193" s="222" t="s">
        <v>234</v>
      </c>
      <c r="H193" s="222" t="s">
        <v>234</v>
      </c>
      <c r="I193" s="222" t="s">
        <v>234</v>
      </c>
      <c r="J193" s="222" t="s">
        <v>234</v>
      </c>
      <c r="K193" s="231">
        <v>60812211</v>
      </c>
      <c r="L193" s="222" t="s">
        <v>234</v>
      </c>
      <c r="M193" s="231" t="s">
        <v>346</v>
      </c>
      <c r="N193" s="224"/>
      <c r="P193" s="225">
        <f t="shared" ref="P193:P196" si="77">N193</f>
        <v>0</v>
      </c>
      <c r="Q193" s="201" t="s">
        <v>234</v>
      </c>
      <c r="R193" s="224"/>
      <c r="T193" s="225">
        <f t="shared" ref="T193:T196" si="78">R193</f>
        <v>0</v>
      </c>
      <c r="Z193" s="332"/>
      <c r="AA193" s="332"/>
      <c r="AB193" s="332"/>
    </row>
    <row r="194" spans="1:28" ht="15" customHeight="1" x14ac:dyDescent="0.45">
      <c r="A194" s="201">
        <v>184</v>
      </c>
      <c r="B194" s="201">
        <f t="shared" si="54"/>
        <v>8</v>
      </c>
      <c r="C194" s="202">
        <v>60812212</v>
      </c>
      <c r="E194" s="222" t="s">
        <v>234</v>
      </c>
      <c r="F194" s="222"/>
      <c r="G194" s="222" t="s">
        <v>234</v>
      </c>
      <c r="H194" s="222" t="s">
        <v>234</v>
      </c>
      <c r="I194" s="222" t="s">
        <v>234</v>
      </c>
      <c r="J194" s="222" t="s">
        <v>234</v>
      </c>
      <c r="K194" s="231">
        <v>60812212</v>
      </c>
      <c r="L194" s="222" t="s">
        <v>234</v>
      </c>
      <c r="M194" s="231" t="s">
        <v>347</v>
      </c>
      <c r="N194" s="224"/>
      <c r="P194" s="225">
        <f t="shared" si="77"/>
        <v>0</v>
      </c>
      <c r="Q194" s="201" t="s">
        <v>234</v>
      </c>
      <c r="R194" s="224"/>
      <c r="T194" s="225">
        <f t="shared" si="78"/>
        <v>0</v>
      </c>
      <c r="Z194" s="332"/>
      <c r="AA194" s="332"/>
      <c r="AB194" s="332"/>
    </row>
    <row r="195" spans="1:28" ht="15" customHeight="1" x14ac:dyDescent="0.45">
      <c r="A195" s="201">
        <v>185</v>
      </c>
      <c r="B195" s="201">
        <f t="shared" si="54"/>
        <v>8</v>
      </c>
      <c r="C195" s="202">
        <v>60812213</v>
      </c>
      <c r="E195" s="222" t="s">
        <v>234</v>
      </c>
      <c r="F195" s="222"/>
      <c r="G195" s="222" t="s">
        <v>234</v>
      </c>
      <c r="H195" s="222" t="s">
        <v>234</v>
      </c>
      <c r="I195" s="222" t="s">
        <v>234</v>
      </c>
      <c r="J195" s="222" t="s">
        <v>234</v>
      </c>
      <c r="K195" s="231">
        <v>60812213</v>
      </c>
      <c r="L195" s="222" t="s">
        <v>234</v>
      </c>
      <c r="M195" s="231" t="s">
        <v>348</v>
      </c>
      <c r="N195" s="224"/>
      <c r="P195" s="225">
        <f t="shared" si="77"/>
        <v>0</v>
      </c>
      <c r="Q195" s="201" t="s">
        <v>234</v>
      </c>
      <c r="R195" s="224"/>
      <c r="T195" s="225">
        <f t="shared" si="78"/>
        <v>0</v>
      </c>
      <c r="Z195" s="332"/>
      <c r="AA195" s="332"/>
      <c r="AB195" s="332"/>
    </row>
    <row r="196" spans="1:28" ht="15" customHeight="1" x14ac:dyDescent="0.45">
      <c r="A196" s="201">
        <v>186</v>
      </c>
      <c r="B196" s="201">
        <f t="shared" si="54"/>
        <v>8</v>
      </c>
      <c r="C196" s="202">
        <v>60812214</v>
      </c>
      <c r="E196" s="222" t="s">
        <v>234</v>
      </c>
      <c r="F196" s="222"/>
      <c r="G196" s="222" t="s">
        <v>234</v>
      </c>
      <c r="H196" s="222" t="s">
        <v>234</v>
      </c>
      <c r="I196" s="222" t="s">
        <v>234</v>
      </c>
      <c r="J196" s="222" t="s">
        <v>234</v>
      </c>
      <c r="K196" s="231">
        <v>60812214</v>
      </c>
      <c r="L196" s="222" t="s">
        <v>234</v>
      </c>
      <c r="M196" s="231" t="s">
        <v>349</v>
      </c>
      <c r="N196" s="224"/>
      <c r="P196" s="225">
        <f t="shared" si="77"/>
        <v>0</v>
      </c>
      <c r="Q196" s="201" t="s">
        <v>234</v>
      </c>
      <c r="R196" s="224"/>
      <c r="T196" s="225">
        <f t="shared" si="78"/>
        <v>0</v>
      </c>
      <c r="Z196" s="332"/>
      <c r="AA196" s="332"/>
      <c r="AB196" s="332"/>
    </row>
    <row r="197" spans="1:28" ht="15" customHeight="1" x14ac:dyDescent="0.45">
      <c r="A197" s="201">
        <v>187</v>
      </c>
      <c r="B197" s="201">
        <f t="shared" si="54"/>
        <v>7</v>
      </c>
      <c r="C197" s="202">
        <v>6081222</v>
      </c>
      <c r="E197" s="222" t="s">
        <v>234</v>
      </c>
      <c r="F197" s="222"/>
      <c r="G197" s="222" t="s">
        <v>234</v>
      </c>
      <c r="H197" s="222" t="s">
        <v>234</v>
      </c>
      <c r="I197" s="222" t="s">
        <v>234</v>
      </c>
      <c r="J197" s="230">
        <v>6081222</v>
      </c>
      <c r="K197" s="222" t="s">
        <v>234</v>
      </c>
      <c r="L197" s="222" t="s">
        <v>234</v>
      </c>
      <c r="M197" s="230" t="s">
        <v>350</v>
      </c>
      <c r="N197" s="224"/>
      <c r="P197" s="225">
        <f>N197</f>
        <v>0</v>
      </c>
      <c r="Q197" s="201" t="s">
        <v>234</v>
      </c>
      <c r="R197" s="224"/>
      <c r="T197" s="225">
        <f>R197</f>
        <v>0</v>
      </c>
      <c r="Z197" s="332"/>
      <c r="AA197" s="332"/>
      <c r="AB197" s="332"/>
    </row>
    <row r="198" spans="1:28" ht="15" customHeight="1" x14ac:dyDescent="0.45">
      <c r="A198" s="201">
        <v>188</v>
      </c>
      <c r="B198" s="201">
        <f t="shared" si="54"/>
        <v>7</v>
      </c>
      <c r="C198" s="202">
        <v>6081223</v>
      </c>
      <c r="E198" s="222" t="s">
        <v>234</v>
      </c>
      <c r="F198" s="222"/>
      <c r="G198" s="222" t="s">
        <v>234</v>
      </c>
      <c r="H198" s="222" t="s">
        <v>234</v>
      </c>
      <c r="I198" s="222" t="s">
        <v>234</v>
      </c>
      <c r="J198" s="230">
        <v>6081223</v>
      </c>
      <c r="K198" s="222" t="s">
        <v>234</v>
      </c>
      <c r="L198" s="222" t="s">
        <v>234</v>
      </c>
      <c r="M198" s="230" t="s">
        <v>351</v>
      </c>
      <c r="N198" s="224"/>
      <c r="P198" s="225">
        <f>N198-P199-P200-P201</f>
        <v>0</v>
      </c>
      <c r="Q198" s="201" t="s">
        <v>234</v>
      </c>
      <c r="R198" s="224"/>
      <c r="T198" s="225">
        <f>R198+T199+T200+T201</f>
        <v>0</v>
      </c>
      <c r="Z198" s="332"/>
      <c r="AA198" s="332"/>
      <c r="AB198" s="332"/>
    </row>
    <row r="199" spans="1:28" ht="15" customHeight="1" x14ac:dyDescent="0.45">
      <c r="A199" s="201">
        <v>189</v>
      </c>
      <c r="B199" s="201">
        <f t="shared" si="54"/>
        <v>8</v>
      </c>
      <c r="C199" s="202">
        <v>60812231</v>
      </c>
      <c r="E199" s="222" t="s">
        <v>234</v>
      </c>
      <c r="F199" s="222"/>
      <c r="G199" s="222" t="s">
        <v>234</v>
      </c>
      <c r="H199" s="222" t="s">
        <v>234</v>
      </c>
      <c r="I199" s="222" t="s">
        <v>234</v>
      </c>
      <c r="J199" s="222" t="s">
        <v>234</v>
      </c>
      <c r="K199" s="231">
        <v>60812231</v>
      </c>
      <c r="L199" s="222" t="s">
        <v>234</v>
      </c>
      <c r="M199" s="231" t="s">
        <v>352</v>
      </c>
      <c r="N199" s="224"/>
      <c r="P199" s="225">
        <f t="shared" ref="P199:P201" si="79">N199</f>
        <v>0</v>
      </c>
      <c r="Q199" s="201" t="s">
        <v>234</v>
      </c>
      <c r="R199" s="224"/>
      <c r="T199" s="225">
        <f t="shared" ref="T199:T201" si="80">R199</f>
        <v>0</v>
      </c>
      <c r="Z199" s="332"/>
      <c r="AA199" s="332"/>
      <c r="AB199" s="332"/>
    </row>
    <row r="200" spans="1:28" ht="15" customHeight="1" x14ac:dyDescent="0.45">
      <c r="A200" s="201">
        <v>190</v>
      </c>
      <c r="B200" s="201">
        <f t="shared" si="54"/>
        <v>8</v>
      </c>
      <c r="C200" s="202">
        <v>60812232</v>
      </c>
      <c r="E200" s="222" t="s">
        <v>234</v>
      </c>
      <c r="F200" s="222"/>
      <c r="G200" s="222" t="s">
        <v>234</v>
      </c>
      <c r="H200" s="222" t="s">
        <v>234</v>
      </c>
      <c r="I200" s="222" t="s">
        <v>234</v>
      </c>
      <c r="J200" s="222" t="s">
        <v>234</v>
      </c>
      <c r="K200" s="231">
        <v>60812232</v>
      </c>
      <c r="L200" s="222" t="s">
        <v>234</v>
      </c>
      <c r="M200" s="231" t="s">
        <v>353</v>
      </c>
      <c r="N200" s="224"/>
      <c r="P200" s="225">
        <f t="shared" si="79"/>
        <v>0</v>
      </c>
      <c r="Q200" s="201" t="s">
        <v>234</v>
      </c>
      <c r="R200" s="224"/>
      <c r="T200" s="225">
        <f t="shared" si="80"/>
        <v>0</v>
      </c>
      <c r="Z200" s="332"/>
      <c r="AA200" s="332"/>
      <c r="AB200" s="332"/>
    </row>
    <row r="201" spans="1:28" ht="15" customHeight="1" x14ac:dyDescent="0.45">
      <c r="A201" s="201">
        <v>191</v>
      </c>
      <c r="B201" s="201">
        <f t="shared" si="54"/>
        <v>8</v>
      </c>
      <c r="C201" s="202">
        <v>60812238</v>
      </c>
      <c r="E201" s="222" t="s">
        <v>234</v>
      </c>
      <c r="F201" s="222"/>
      <c r="G201" s="222" t="s">
        <v>234</v>
      </c>
      <c r="H201" s="222" t="s">
        <v>234</v>
      </c>
      <c r="I201" s="222" t="s">
        <v>234</v>
      </c>
      <c r="J201" s="222" t="s">
        <v>234</v>
      </c>
      <c r="K201" s="231">
        <v>60812238</v>
      </c>
      <c r="L201" s="222" t="s">
        <v>234</v>
      </c>
      <c r="M201" s="231" t="s">
        <v>354</v>
      </c>
      <c r="N201" s="224"/>
      <c r="P201" s="225">
        <f t="shared" si="79"/>
        <v>0</v>
      </c>
      <c r="Q201" s="201" t="s">
        <v>234</v>
      </c>
      <c r="R201" s="224"/>
      <c r="T201" s="225">
        <f t="shared" si="80"/>
        <v>0</v>
      </c>
      <c r="Z201" s="332"/>
      <c r="AA201" s="332"/>
      <c r="AB201" s="332"/>
    </row>
    <row r="202" spans="1:28" ht="15" customHeight="1" x14ac:dyDescent="0.45">
      <c r="A202" s="201">
        <v>192</v>
      </c>
      <c r="B202" s="201">
        <f t="shared" si="54"/>
        <v>7</v>
      </c>
      <c r="C202" s="202">
        <v>6081224</v>
      </c>
      <c r="E202" s="222" t="s">
        <v>234</v>
      </c>
      <c r="F202" s="222"/>
      <c r="G202" s="222" t="s">
        <v>234</v>
      </c>
      <c r="H202" s="222" t="s">
        <v>234</v>
      </c>
      <c r="I202" s="222" t="s">
        <v>234</v>
      </c>
      <c r="J202" s="230">
        <v>6081224</v>
      </c>
      <c r="K202" s="222" t="s">
        <v>234</v>
      </c>
      <c r="L202" s="222" t="s">
        <v>234</v>
      </c>
      <c r="M202" s="230" t="s">
        <v>355</v>
      </c>
      <c r="N202" s="224"/>
      <c r="P202" s="225">
        <f>N202</f>
        <v>0</v>
      </c>
      <c r="Q202" s="201" t="s">
        <v>234</v>
      </c>
      <c r="R202" s="224"/>
      <c r="T202" s="225">
        <f>R202</f>
        <v>0</v>
      </c>
      <c r="Z202" s="332"/>
      <c r="AA202" s="332"/>
      <c r="AB202" s="332"/>
    </row>
    <row r="203" spans="1:28" ht="15" customHeight="1" x14ac:dyDescent="0.45">
      <c r="A203" s="201">
        <v>193</v>
      </c>
      <c r="B203" s="201">
        <f t="shared" si="54"/>
        <v>7</v>
      </c>
      <c r="C203" s="202">
        <v>6081225</v>
      </c>
      <c r="E203" s="222" t="s">
        <v>234</v>
      </c>
      <c r="F203" s="222"/>
      <c r="G203" s="222" t="s">
        <v>234</v>
      </c>
      <c r="H203" s="222" t="s">
        <v>234</v>
      </c>
      <c r="I203" s="222" t="s">
        <v>234</v>
      </c>
      <c r="J203" s="230">
        <v>6081225</v>
      </c>
      <c r="K203" s="222" t="s">
        <v>234</v>
      </c>
      <c r="L203" s="222" t="s">
        <v>234</v>
      </c>
      <c r="M203" s="230" t="s">
        <v>356</v>
      </c>
      <c r="N203" s="224"/>
      <c r="P203" s="225">
        <f t="shared" ref="P203:P204" si="81">N203</f>
        <v>0</v>
      </c>
      <c r="Q203" s="201" t="s">
        <v>234</v>
      </c>
      <c r="R203" s="224"/>
      <c r="T203" s="225">
        <f t="shared" ref="T203:T204" si="82">R203</f>
        <v>0</v>
      </c>
      <c r="Z203" s="332"/>
      <c r="AA203" s="332"/>
      <c r="AB203" s="332"/>
    </row>
    <row r="204" spans="1:28" ht="15" customHeight="1" x14ac:dyDescent="0.45">
      <c r="A204" s="201">
        <v>194</v>
      </c>
      <c r="B204" s="201">
        <f t="shared" ref="B204:B267" si="83">LEN(C204)</f>
        <v>7</v>
      </c>
      <c r="C204" s="202">
        <v>6081228</v>
      </c>
      <c r="E204" s="222" t="s">
        <v>234</v>
      </c>
      <c r="F204" s="222"/>
      <c r="G204" s="222" t="s">
        <v>234</v>
      </c>
      <c r="H204" s="222" t="s">
        <v>234</v>
      </c>
      <c r="I204" s="222" t="s">
        <v>234</v>
      </c>
      <c r="J204" s="230">
        <v>6081228</v>
      </c>
      <c r="K204" s="222" t="s">
        <v>234</v>
      </c>
      <c r="L204" s="222" t="s">
        <v>234</v>
      </c>
      <c r="M204" s="230" t="s">
        <v>357</v>
      </c>
      <c r="N204" s="224"/>
      <c r="P204" s="225">
        <f t="shared" si="81"/>
        <v>0</v>
      </c>
      <c r="Q204" s="201" t="s">
        <v>234</v>
      </c>
      <c r="R204" s="224"/>
      <c r="T204" s="225">
        <f t="shared" si="82"/>
        <v>0</v>
      </c>
      <c r="Z204" s="332"/>
      <c r="AA204" s="332"/>
      <c r="AB204" s="332"/>
    </row>
    <row r="205" spans="1:28" ht="15" customHeight="1" x14ac:dyDescent="0.45">
      <c r="A205" s="201">
        <v>195</v>
      </c>
      <c r="B205" s="201">
        <f t="shared" si="83"/>
        <v>6</v>
      </c>
      <c r="C205" s="202">
        <v>608123</v>
      </c>
      <c r="E205" s="222" t="s">
        <v>234</v>
      </c>
      <c r="F205" s="222"/>
      <c r="G205" s="222" t="s">
        <v>234</v>
      </c>
      <c r="H205" s="222" t="s">
        <v>234</v>
      </c>
      <c r="I205" s="229">
        <v>608123</v>
      </c>
      <c r="J205" s="222" t="s">
        <v>234</v>
      </c>
      <c r="K205" s="222" t="s">
        <v>234</v>
      </c>
      <c r="L205" s="222" t="s">
        <v>234</v>
      </c>
      <c r="M205" s="229" t="s">
        <v>358</v>
      </c>
      <c r="N205" s="224"/>
      <c r="P205" s="225">
        <f>N205</f>
        <v>0</v>
      </c>
      <c r="Q205" s="201" t="s">
        <v>234</v>
      </c>
      <c r="R205" s="224"/>
      <c r="T205" s="225">
        <f>R205</f>
        <v>0</v>
      </c>
      <c r="Z205" s="332"/>
      <c r="AA205" s="332"/>
      <c r="AB205" s="332"/>
    </row>
    <row r="206" spans="1:28" ht="15" customHeight="1" x14ac:dyDescent="0.45">
      <c r="A206" s="201">
        <v>196</v>
      </c>
      <c r="B206" s="201">
        <f t="shared" si="83"/>
        <v>6</v>
      </c>
      <c r="C206" s="202">
        <v>608128</v>
      </c>
      <c r="E206" s="222" t="s">
        <v>234</v>
      </c>
      <c r="F206" s="222"/>
      <c r="G206" s="222" t="s">
        <v>234</v>
      </c>
      <c r="H206" s="222" t="s">
        <v>234</v>
      </c>
      <c r="I206" s="229">
        <v>608128</v>
      </c>
      <c r="J206" s="222" t="s">
        <v>234</v>
      </c>
      <c r="K206" s="222" t="s">
        <v>234</v>
      </c>
      <c r="L206" s="222" t="s">
        <v>234</v>
      </c>
      <c r="M206" s="229" t="s">
        <v>359</v>
      </c>
      <c r="N206" s="224"/>
      <c r="P206" s="225">
        <f>N206</f>
        <v>0</v>
      </c>
      <c r="Q206" s="201" t="s">
        <v>234</v>
      </c>
      <c r="R206" s="224"/>
      <c r="T206" s="225">
        <f>R206</f>
        <v>0</v>
      </c>
      <c r="Z206" s="332"/>
      <c r="AA206" s="332"/>
      <c r="AB206" s="332"/>
    </row>
    <row r="207" spans="1:28" ht="15" customHeight="1" x14ac:dyDescent="0.45">
      <c r="A207" s="201">
        <v>197</v>
      </c>
      <c r="B207" s="201">
        <f t="shared" si="83"/>
        <v>5</v>
      </c>
      <c r="C207" s="202">
        <v>60813</v>
      </c>
      <c r="E207" s="222" t="s">
        <v>234</v>
      </c>
      <c r="F207" s="222"/>
      <c r="G207" s="222" t="s">
        <v>234</v>
      </c>
      <c r="H207" s="227">
        <v>60813</v>
      </c>
      <c r="I207" s="222" t="s">
        <v>234</v>
      </c>
      <c r="J207" s="222" t="s">
        <v>234</v>
      </c>
      <c r="K207" s="222" t="s">
        <v>234</v>
      </c>
      <c r="L207" s="222" t="s">
        <v>234</v>
      </c>
      <c r="M207" s="227" t="s">
        <v>360</v>
      </c>
      <c r="N207" s="224"/>
      <c r="P207" s="225">
        <f>N207</f>
        <v>0</v>
      </c>
      <c r="Q207" s="201" t="s">
        <v>234</v>
      </c>
      <c r="R207" s="224"/>
      <c r="T207" s="225">
        <f>R207</f>
        <v>0</v>
      </c>
      <c r="Z207" s="332"/>
      <c r="AA207" s="332"/>
      <c r="AB207" s="332"/>
    </row>
    <row r="208" spans="1:28" ht="15" customHeight="1" x14ac:dyDescent="0.45">
      <c r="A208" s="201">
        <v>198</v>
      </c>
      <c r="B208" s="201">
        <f t="shared" si="83"/>
        <v>5</v>
      </c>
      <c r="C208" s="202">
        <v>60814</v>
      </c>
      <c r="E208" s="222" t="s">
        <v>234</v>
      </c>
      <c r="F208" s="222"/>
      <c r="G208" s="222" t="s">
        <v>234</v>
      </c>
      <c r="H208" s="227">
        <v>60814</v>
      </c>
      <c r="I208" s="222" t="s">
        <v>234</v>
      </c>
      <c r="J208" s="222" t="s">
        <v>234</v>
      </c>
      <c r="K208" s="222" t="s">
        <v>234</v>
      </c>
      <c r="L208" s="222" t="s">
        <v>234</v>
      </c>
      <c r="M208" s="227" t="s">
        <v>283</v>
      </c>
      <c r="N208" s="224"/>
      <c r="P208" s="225">
        <f t="shared" ref="P208:P211" si="84">N208</f>
        <v>0</v>
      </c>
      <c r="Q208" s="201" t="s">
        <v>234</v>
      </c>
      <c r="R208" s="224"/>
      <c r="T208" s="225">
        <f t="shared" ref="T208:T211" si="85">R208</f>
        <v>0</v>
      </c>
      <c r="Z208" s="332"/>
      <c r="AA208" s="332"/>
      <c r="AB208" s="332"/>
    </row>
    <row r="209" spans="1:28" ht="15" customHeight="1" x14ac:dyDescent="0.45">
      <c r="A209" s="201">
        <v>199</v>
      </c>
      <c r="B209" s="201">
        <f t="shared" si="83"/>
        <v>5</v>
      </c>
      <c r="C209" s="202">
        <v>60815</v>
      </c>
      <c r="E209" s="222" t="s">
        <v>234</v>
      </c>
      <c r="F209" s="222"/>
      <c r="G209" s="222" t="s">
        <v>234</v>
      </c>
      <c r="H209" s="227">
        <v>60815</v>
      </c>
      <c r="I209" s="222" t="s">
        <v>234</v>
      </c>
      <c r="J209" s="222" t="s">
        <v>234</v>
      </c>
      <c r="K209" s="222" t="s">
        <v>234</v>
      </c>
      <c r="L209" s="222" t="s">
        <v>234</v>
      </c>
      <c r="M209" s="227" t="s">
        <v>284</v>
      </c>
      <c r="N209" s="224"/>
      <c r="P209" s="225">
        <f t="shared" si="84"/>
        <v>0</v>
      </c>
      <c r="Q209" s="201" t="s">
        <v>234</v>
      </c>
      <c r="R209" s="224"/>
      <c r="T209" s="225">
        <f t="shared" si="85"/>
        <v>0</v>
      </c>
      <c r="Z209" s="332"/>
      <c r="AA209" s="332"/>
      <c r="AB209" s="332"/>
    </row>
    <row r="210" spans="1:28" ht="15" customHeight="1" x14ac:dyDescent="0.45">
      <c r="A210" s="201">
        <v>200</v>
      </c>
      <c r="B210" s="201">
        <f t="shared" si="83"/>
        <v>5</v>
      </c>
      <c r="C210" s="202">
        <v>60816</v>
      </c>
      <c r="E210" s="222" t="s">
        <v>234</v>
      </c>
      <c r="F210" s="222"/>
      <c r="G210" s="222" t="s">
        <v>234</v>
      </c>
      <c r="H210" s="227">
        <v>60816</v>
      </c>
      <c r="I210" s="222" t="s">
        <v>234</v>
      </c>
      <c r="J210" s="222" t="s">
        <v>234</v>
      </c>
      <c r="K210" s="222" t="s">
        <v>234</v>
      </c>
      <c r="L210" s="222" t="s">
        <v>234</v>
      </c>
      <c r="M210" s="227" t="s">
        <v>361</v>
      </c>
      <c r="N210" s="224"/>
      <c r="P210" s="225">
        <f t="shared" si="84"/>
        <v>0</v>
      </c>
      <c r="Q210" s="201" t="s">
        <v>234</v>
      </c>
      <c r="R210" s="224"/>
      <c r="T210" s="225">
        <f t="shared" si="85"/>
        <v>0</v>
      </c>
      <c r="Z210" s="332"/>
      <c r="AA210" s="332"/>
      <c r="AB210" s="332"/>
    </row>
    <row r="211" spans="1:28" ht="15" customHeight="1" x14ac:dyDescent="0.45">
      <c r="A211" s="201">
        <v>201</v>
      </c>
      <c r="B211" s="201">
        <f t="shared" si="83"/>
        <v>5</v>
      </c>
      <c r="C211" s="202">
        <v>60818</v>
      </c>
      <c r="E211" s="222" t="s">
        <v>234</v>
      </c>
      <c r="F211" s="222"/>
      <c r="G211" s="222" t="s">
        <v>234</v>
      </c>
      <c r="H211" s="227">
        <v>60818</v>
      </c>
      <c r="I211" s="222" t="s">
        <v>234</v>
      </c>
      <c r="J211" s="222" t="s">
        <v>234</v>
      </c>
      <c r="K211" s="222" t="s">
        <v>234</v>
      </c>
      <c r="L211" s="222" t="s">
        <v>234</v>
      </c>
      <c r="M211" s="227" t="s">
        <v>362</v>
      </c>
      <c r="N211" s="224"/>
      <c r="P211" s="225">
        <f t="shared" si="84"/>
        <v>0</v>
      </c>
      <c r="Q211" s="201" t="s">
        <v>234</v>
      </c>
      <c r="R211" s="224"/>
      <c r="T211" s="225">
        <f t="shared" si="85"/>
        <v>0</v>
      </c>
      <c r="Z211" s="332"/>
      <c r="AA211" s="332"/>
      <c r="AB211" s="332"/>
    </row>
    <row r="212" spans="1:28" ht="15" customHeight="1" x14ac:dyDescent="0.45">
      <c r="A212" s="201">
        <v>202</v>
      </c>
      <c r="B212" s="201">
        <f t="shared" si="83"/>
        <v>4</v>
      </c>
      <c r="C212" s="202">
        <v>6082</v>
      </c>
      <c r="E212" s="222" t="s">
        <v>234</v>
      </c>
      <c r="F212" s="222"/>
      <c r="G212" s="226">
        <v>6082</v>
      </c>
      <c r="H212" s="222" t="s">
        <v>234</v>
      </c>
      <c r="I212" s="222" t="s">
        <v>234</v>
      </c>
      <c r="J212" s="222" t="s">
        <v>234</v>
      </c>
      <c r="K212" s="222" t="s">
        <v>234</v>
      </c>
      <c r="L212" s="222" t="s">
        <v>234</v>
      </c>
      <c r="M212" s="226" t="s">
        <v>363</v>
      </c>
      <c r="N212" s="224"/>
      <c r="P212" s="225">
        <f>N212-P213-P214-P215-P216-P217-P218</f>
        <v>0</v>
      </c>
      <c r="Q212" s="201" t="s">
        <v>234</v>
      </c>
      <c r="R212" s="224"/>
      <c r="T212" s="225">
        <f>R212+T213+T217+T218</f>
        <v>0</v>
      </c>
      <c r="Z212" s="332"/>
      <c r="AA212" s="332"/>
      <c r="AB212" s="332"/>
    </row>
    <row r="213" spans="1:28" ht="15" customHeight="1" x14ac:dyDescent="0.45">
      <c r="A213" s="201">
        <v>203</v>
      </c>
      <c r="B213" s="201">
        <f t="shared" si="83"/>
        <v>5</v>
      </c>
      <c r="C213" s="202">
        <v>60821</v>
      </c>
      <c r="E213" s="222" t="s">
        <v>234</v>
      </c>
      <c r="F213" s="222"/>
      <c r="G213" s="222" t="s">
        <v>234</v>
      </c>
      <c r="H213" s="227">
        <v>60821</v>
      </c>
      <c r="I213" s="222" t="s">
        <v>234</v>
      </c>
      <c r="J213" s="222" t="s">
        <v>234</v>
      </c>
      <c r="K213" s="222" t="s">
        <v>234</v>
      </c>
      <c r="L213" s="222" t="s">
        <v>234</v>
      </c>
      <c r="M213" s="227" t="s">
        <v>364</v>
      </c>
      <c r="N213" s="224"/>
      <c r="P213" s="225">
        <f>N213-P214-P215-P216</f>
        <v>0</v>
      </c>
      <c r="Q213" s="201" t="s">
        <v>234</v>
      </c>
      <c r="R213" s="224"/>
      <c r="T213" s="225">
        <f>R213+T214+T215+T216</f>
        <v>0</v>
      </c>
      <c r="Z213" s="332"/>
      <c r="AA213" s="332"/>
      <c r="AB213" s="332"/>
    </row>
    <row r="214" spans="1:28" ht="15" customHeight="1" x14ac:dyDescent="0.45">
      <c r="A214" s="201">
        <v>204</v>
      </c>
      <c r="B214" s="201">
        <f t="shared" si="83"/>
        <v>6</v>
      </c>
      <c r="C214" s="202">
        <v>608211</v>
      </c>
      <c r="E214" s="222" t="s">
        <v>234</v>
      </c>
      <c r="F214" s="222"/>
      <c r="G214" s="222" t="s">
        <v>234</v>
      </c>
      <c r="H214" s="222" t="s">
        <v>234</v>
      </c>
      <c r="I214" s="229">
        <v>608211</v>
      </c>
      <c r="J214" s="222" t="s">
        <v>234</v>
      </c>
      <c r="K214" s="222" t="s">
        <v>234</v>
      </c>
      <c r="L214" s="222" t="s">
        <v>234</v>
      </c>
      <c r="M214" s="229" t="s">
        <v>365</v>
      </c>
      <c r="N214" s="224"/>
      <c r="P214" s="225">
        <f t="shared" ref="P214:P216" si="86">N214</f>
        <v>0</v>
      </c>
      <c r="Q214" s="201" t="s">
        <v>234</v>
      </c>
      <c r="R214" s="224"/>
      <c r="T214" s="225">
        <f t="shared" ref="T214:T216" si="87">R214</f>
        <v>0</v>
      </c>
      <c r="Z214" s="332"/>
      <c r="AA214" s="332"/>
      <c r="AB214" s="332"/>
    </row>
    <row r="215" spans="1:28" ht="15" customHeight="1" x14ac:dyDescent="0.45">
      <c r="A215" s="201">
        <v>205</v>
      </c>
      <c r="B215" s="201">
        <f t="shared" si="83"/>
        <v>6</v>
      </c>
      <c r="C215" s="202">
        <v>608212</v>
      </c>
      <c r="E215" s="222" t="s">
        <v>234</v>
      </c>
      <c r="F215" s="222"/>
      <c r="G215" s="222" t="s">
        <v>234</v>
      </c>
      <c r="H215" s="222" t="s">
        <v>234</v>
      </c>
      <c r="I215" s="229">
        <v>608212</v>
      </c>
      <c r="J215" s="222" t="s">
        <v>234</v>
      </c>
      <c r="K215" s="222" t="s">
        <v>234</v>
      </c>
      <c r="L215" s="222" t="s">
        <v>234</v>
      </c>
      <c r="M215" s="229" t="s">
        <v>366</v>
      </c>
      <c r="N215" s="224"/>
      <c r="P215" s="225">
        <f t="shared" si="86"/>
        <v>0</v>
      </c>
      <c r="Q215" s="201" t="s">
        <v>234</v>
      </c>
      <c r="R215" s="224"/>
      <c r="T215" s="225">
        <f t="shared" si="87"/>
        <v>0</v>
      </c>
      <c r="Z215" s="332"/>
      <c r="AA215" s="332"/>
      <c r="AB215" s="332"/>
    </row>
    <row r="216" spans="1:28" ht="15" customHeight="1" x14ac:dyDescent="0.45">
      <c r="A216" s="201">
        <v>206</v>
      </c>
      <c r="B216" s="201">
        <f t="shared" si="83"/>
        <v>6</v>
      </c>
      <c r="C216" s="202">
        <v>608213</v>
      </c>
      <c r="E216" s="222" t="s">
        <v>234</v>
      </c>
      <c r="F216" s="222"/>
      <c r="G216" s="222" t="s">
        <v>234</v>
      </c>
      <c r="H216" s="222" t="s">
        <v>234</v>
      </c>
      <c r="I216" s="229">
        <v>608213</v>
      </c>
      <c r="J216" s="222" t="s">
        <v>234</v>
      </c>
      <c r="K216" s="222" t="s">
        <v>234</v>
      </c>
      <c r="L216" s="222" t="s">
        <v>234</v>
      </c>
      <c r="M216" s="229" t="s">
        <v>367</v>
      </c>
      <c r="N216" s="224"/>
      <c r="P216" s="225">
        <f t="shared" si="86"/>
        <v>0</v>
      </c>
      <c r="Q216" s="201" t="s">
        <v>234</v>
      </c>
      <c r="R216" s="224"/>
      <c r="T216" s="225">
        <f t="shared" si="87"/>
        <v>0</v>
      </c>
      <c r="Z216" s="332"/>
      <c r="AA216" s="332"/>
      <c r="AB216" s="332"/>
    </row>
    <row r="217" spans="1:28" ht="15" customHeight="1" x14ac:dyDescent="0.45">
      <c r="A217" s="201">
        <v>207</v>
      </c>
      <c r="B217" s="201">
        <f t="shared" si="83"/>
        <v>5</v>
      </c>
      <c r="C217" s="202">
        <v>60822</v>
      </c>
      <c r="E217" s="222" t="s">
        <v>234</v>
      </c>
      <c r="F217" s="222"/>
      <c r="G217" s="222" t="s">
        <v>234</v>
      </c>
      <c r="H217" s="227">
        <v>60822</v>
      </c>
      <c r="I217" s="222" t="s">
        <v>234</v>
      </c>
      <c r="J217" s="222" t="s">
        <v>234</v>
      </c>
      <c r="K217" s="222" t="s">
        <v>234</v>
      </c>
      <c r="L217" s="222" t="s">
        <v>234</v>
      </c>
      <c r="M217" s="227" t="s">
        <v>368</v>
      </c>
      <c r="N217" s="224"/>
      <c r="P217" s="225">
        <f>N217</f>
        <v>0</v>
      </c>
      <c r="Q217" s="201" t="s">
        <v>234</v>
      </c>
      <c r="R217" s="224"/>
      <c r="T217" s="225">
        <f>R217</f>
        <v>0</v>
      </c>
      <c r="Z217" s="332"/>
      <c r="AA217" s="332"/>
      <c r="AB217" s="332"/>
    </row>
    <row r="218" spans="1:28" ht="15" customHeight="1" x14ac:dyDescent="0.45">
      <c r="A218" s="201">
        <v>208</v>
      </c>
      <c r="B218" s="201">
        <f t="shared" si="83"/>
        <v>5</v>
      </c>
      <c r="C218" s="202">
        <v>60828</v>
      </c>
      <c r="E218" s="222" t="s">
        <v>234</v>
      </c>
      <c r="F218" s="222"/>
      <c r="G218" s="222" t="s">
        <v>234</v>
      </c>
      <c r="H218" s="227">
        <v>60828</v>
      </c>
      <c r="I218" s="222" t="s">
        <v>234</v>
      </c>
      <c r="J218" s="222" t="s">
        <v>234</v>
      </c>
      <c r="K218" s="222" t="s">
        <v>234</v>
      </c>
      <c r="L218" s="222" t="s">
        <v>234</v>
      </c>
      <c r="M218" s="227" t="s">
        <v>369</v>
      </c>
      <c r="N218" s="224"/>
      <c r="P218" s="225">
        <f>N218</f>
        <v>0</v>
      </c>
      <c r="Q218" s="201" t="s">
        <v>234</v>
      </c>
      <c r="R218" s="224"/>
      <c r="T218" s="225">
        <f>R218</f>
        <v>0</v>
      </c>
      <c r="Z218" s="332"/>
      <c r="AA218" s="332"/>
      <c r="AB218" s="332"/>
    </row>
    <row r="219" spans="1:28" ht="15" customHeight="1" x14ac:dyDescent="0.45">
      <c r="A219" s="201">
        <v>209</v>
      </c>
      <c r="B219" s="201">
        <f t="shared" si="83"/>
        <v>3</v>
      </c>
      <c r="C219" s="202">
        <v>609</v>
      </c>
      <c r="E219" s="222" t="s">
        <v>234</v>
      </c>
      <c r="F219" s="223">
        <v>609</v>
      </c>
      <c r="G219" s="222" t="s">
        <v>234</v>
      </c>
      <c r="H219" s="222" t="s">
        <v>234</v>
      </c>
      <c r="I219" s="222" t="s">
        <v>234</v>
      </c>
      <c r="J219" s="222" t="s">
        <v>234</v>
      </c>
      <c r="K219" s="222" t="s">
        <v>234</v>
      </c>
      <c r="L219" s="222" t="s">
        <v>234</v>
      </c>
      <c r="M219" s="223" t="s">
        <v>370</v>
      </c>
      <c r="N219" s="224"/>
      <c r="P219" s="225">
        <f>N219-SUM(P220:P227)</f>
        <v>0</v>
      </c>
      <c r="Q219" s="201" t="s">
        <v>234</v>
      </c>
      <c r="R219" s="224"/>
      <c r="T219" s="225">
        <f>R219+T220+T221+T222+T223+T224+T225+T226+T227</f>
        <v>0</v>
      </c>
      <c r="V219" s="73" t="str">
        <f>IF(OR(P219&lt;0,T219&lt;0),"erreur","OK")</f>
        <v>OK</v>
      </c>
      <c r="X219" s="73" t="str">
        <f>IF(P219&gt;1,"justifier la différence","OK")</f>
        <v>OK</v>
      </c>
      <c r="Z219" s="332"/>
      <c r="AA219" s="332"/>
      <c r="AB219" s="332"/>
    </row>
    <row r="220" spans="1:28" ht="15" customHeight="1" x14ac:dyDescent="0.45">
      <c r="A220" s="201">
        <v>210</v>
      </c>
      <c r="B220" s="201">
        <f t="shared" si="83"/>
        <v>4</v>
      </c>
      <c r="C220" s="202">
        <v>6091</v>
      </c>
      <c r="E220" s="222" t="s">
        <v>234</v>
      </c>
      <c r="F220" s="222"/>
      <c r="G220" s="226">
        <v>6091</v>
      </c>
      <c r="H220" s="222" t="s">
        <v>234</v>
      </c>
      <c r="I220" s="222" t="s">
        <v>234</v>
      </c>
      <c r="J220" s="222" t="s">
        <v>234</v>
      </c>
      <c r="K220" s="222" t="s">
        <v>234</v>
      </c>
      <c r="L220" s="222" t="s">
        <v>234</v>
      </c>
      <c r="M220" s="226" t="s">
        <v>236</v>
      </c>
      <c r="N220" s="224"/>
      <c r="P220" s="225">
        <f>N220</f>
        <v>0</v>
      </c>
      <c r="Q220" s="201" t="s">
        <v>234</v>
      </c>
      <c r="R220" s="224"/>
      <c r="T220" s="225">
        <f>R220</f>
        <v>0</v>
      </c>
      <c r="Z220" s="332"/>
      <c r="AA220" s="332"/>
      <c r="AB220" s="332"/>
    </row>
    <row r="221" spans="1:28" ht="15" customHeight="1" x14ac:dyDescent="0.45">
      <c r="A221" s="201">
        <v>211</v>
      </c>
      <c r="B221" s="201">
        <f t="shared" si="83"/>
        <v>4</v>
      </c>
      <c r="C221" s="202">
        <v>6092</v>
      </c>
      <c r="E221" s="222" t="s">
        <v>234</v>
      </c>
      <c r="F221" s="222"/>
      <c r="G221" s="226">
        <v>6092</v>
      </c>
      <c r="H221" s="222" t="s">
        <v>234</v>
      </c>
      <c r="I221" s="222" t="s">
        <v>234</v>
      </c>
      <c r="J221" s="222" t="s">
        <v>234</v>
      </c>
      <c r="K221" s="222" t="s">
        <v>234</v>
      </c>
      <c r="L221" s="222" t="s">
        <v>234</v>
      </c>
      <c r="M221" s="226" t="s">
        <v>245</v>
      </c>
      <c r="N221" s="224"/>
      <c r="P221" s="225">
        <f t="shared" ref="P221:P227" si="88">N221</f>
        <v>0</v>
      </c>
      <c r="Q221" s="201" t="s">
        <v>234</v>
      </c>
      <c r="R221" s="224"/>
      <c r="T221" s="225">
        <f t="shared" ref="T221:T227" si="89">R221</f>
        <v>0</v>
      </c>
      <c r="Z221" s="332"/>
      <c r="AA221" s="332"/>
      <c r="AB221" s="332"/>
    </row>
    <row r="222" spans="1:28" ht="15" customHeight="1" x14ac:dyDescent="0.45">
      <c r="A222" s="201">
        <v>212</v>
      </c>
      <c r="B222" s="201">
        <f t="shared" si="83"/>
        <v>4</v>
      </c>
      <c r="C222" s="202">
        <v>6093</v>
      </c>
      <c r="E222" s="222" t="s">
        <v>234</v>
      </c>
      <c r="F222" s="222"/>
      <c r="G222" s="226">
        <v>6093</v>
      </c>
      <c r="H222" s="222" t="s">
        <v>234</v>
      </c>
      <c r="I222" s="222" t="s">
        <v>234</v>
      </c>
      <c r="J222" s="222" t="s">
        <v>234</v>
      </c>
      <c r="K222" s="222" t="s">
        <v>234</v>
      </c>
      <c r="L222" s="222" t="s">
        <v>234</v>
      </c>
      <c r="M222" s="226" t="s">
        <v>262</v>
      </c>
      <c r="N222" s="224"/>
      <c r="P222" s="225">
        <f t="shared" si="88"/>
        <v>0</v>
      </c>
      <c r="Q222" s="201" t="s">
        <v>234</v>
      </c>
      <c r="R222" s="224"/>
      <c r="T222" s="225">
        <f t="shared" si="89"/>
        <v>0</v>
      </c>
      <c r="Z222" s="332"/>
      <c r="AA222" s="332"/>
      <c r="AB222" s="332"/>
    </row>
    <row r="223" spans="1:28" ht="15" customHeight="1" x14ac:dyDescent="0.45">
      <c r="A223" s="201">
        <v>213</v>
      </c>
      <c r="B223" s="201">
        <f t="shared" si="83"/>
        <v>4</v>
      </c>
      <c r="C223" s="202">
        <v>6094</v>
      </c>
      <c r="E223" s="222" t="s">
        <v>234</v>
      </c>
      <c r="F223" s="222"/>
      <c r="G223" s="226">
        <v>6094</v>
      </c>
      <c r="H223" s="222" t="s">
        <v>234</v>
      </c>
      <c r="I223" s="222" t="s">
        <v>234</v>
      </c>
      <c r="J223" s="222" t="s">
        <v>234</v>
      </c>
      <c r="K223" s="222" t="s">
        <v>234</v>
      </c>
      <c r="L223" s="222" t="s">
        <v>234</v>
      </c>
      <c r="M223" s="226" t="s">
        <v>288</v>
      </c>
      <c r="N223" s="224"/>
      <c r="P223" s="225">
        <f t="shared" si="88"/>
        <v>0</v>
      </c>
      <c r="Q223" s="201" t="s">
        <v>234</v>
      </c>
      <c r="R223" s="224"/>
      <c r="T223" s="225">
        <f t="shared" si="89"/>
        <v>0</v>
      </c>
      <c r="Z223" s="332"/>
      <c r="AA223" s="332"/>
      <c r="AB223" s="332"/>
    </row>
    <row r="224" spans="1:28" ht="15" customHeight="1" x14ac:dyDescent="0.45">
      <c r="A224" s="201">
        <v>214</v>
      </c>
      <c r="B224" s="201">
        <f t="shared" si="83"/>
        <v>4</v>
      </c>
      <c r="C224" s="202">
        <v>6095</v>
      </c>
      <c r="E224" s="222" t="s">
        <v>234</v>
      </c>
      <c r="F224" s="222"/>
      <c r="G224" s="226">
        <v>6095</v>
      </c>
      <c r="H224" s="222" t="s">
        <v>234</v>
      </c>
      <c r="I224" s="222" t="s">
        <v>234</v>
      </c>
      <c r="J224" s="222" t="s">
        <v>234</v>
      </c>
      <c r="K224" s="222" t="s">
        <v>234</v>
      </c>
      <c r="L224" s="222" t="s">
        <v>234</v>
      </c>
      <c r="M224" s="226" t="s">
        <v>292</v>
      </c>
      <c r="N224" s="224"/>
      <c r="P224" s="225">
        <f t="shared" si="88"/>
        <v>0</v>
      </c>
      <c r="Q224" s="201" t="s">
        <v>234</v>
      </c>
      <c r="R224" s="224"/>
      <c r="T224" s="225">
        <f t="shared" si="89"/>
        <v>0</v>
      </c>
      <c r="Z224" s="332"/>
      <c r="AA224" s="332"/>
      <c r="AB224" s="332"/>
    </row>
    <row r="225" spans="1:28" ht="15" customHeight="1" x14ac:dyDescent="0.45">
      <c r="A225" s="201">
        <v>215</v>
      </c>
      <c r="B225" s="201">
        <f t="shared" si="83"/>
        <v>4</v>
      </c>
      <c r="C225" s="202">
        <v>6096</v>
      </c>
      <c r="E225" s="222" t="s">
        <v>234</v>
      </c>
      <c r="F225" s="222"/>
      <c r="G225" s="226">
        <v>6096</v>
      </c>
      <c r="H225" s="222" t="s">
        <v>234</v>
      </c>
      <c r="I225" s="222" t="s">
        <v>234</v>
      </c>
      <c r="J225" s="222" t="s">
        <v>234</v>
      </c>
      <c r="K225" s="222" t="s">
        <v>234</v>
      </c>
      <c r="L225" s="222" t="s">
        <v>234</v>
      </c>
      <c r="M225" s="226" t="s">
        <v>371</v>
      </c>
      <c r="N225" s="224"/>
      <c r="P225" s="225">
        <f t="shared" si="88"/>
        <v>0</v>
      </c>
      <c r="Q225" s="201" t="s">
        <v>234</v>
      </c>
      <c r="R225" s="224"/>
      <c r="T225" s="225">
        <f t="shared" si="89"/>
        <v>0</v>
      </c>
      <c r="Z225" s="332"/>
      <c r="AA225" s="332"/>
      <c r="AB225" s="332"/>
    </row>
    <row r="226" spans="1:28" ht="15" customHeight="1" x14ac:dyDescent="0.45">
      <c r="A226" s="201">
        <v>216</v>
      </c>
      <c r="B226" s="201">
        <f t="shared" si="83"/>
        <v>4</v>
      </c>
      <c r="C226" s="202">
        <v>6098</v>
      </c>
      <c r="E226" s="222" t="s">
        <v>234</v>
      </c>
      <c r="F226" s="222"/>
      <c r="G226" s="226">
        <v>6098</v>
      </c>
      <c r="H226" s="222" t="s">
        <v>234</v>
      </c>
      <c r="I226" s="222" t="s">
        <v>234</v>
      </c>
      <c r="J226" s="222" t="s">
        <v>234</v>
      </c>
      <c r="K226" s="222" t="s">
        <v>234</v>
      </c>
      <c r="L226" s="222" t="s">
        <v>234</v>
      </c>
      <c r="M226" s="226" t="s">
        <v>330</v>
      </c>
      <c r="N226" s="224"/>
      <c r="P226" s="225">
        <f t="shared" si="88"/>
        <v>0</v>
      </c>
      <c r="Q226" s="201" t="s">
        <v>234</v>
      </c>
      <c r="R226" s="224"/>
      <c r="T226" s="225">
        <f t="shared" si="89"/>
        <v>0</v>
      </c>
      <c r="Z226" s="332"/>
      <c r="AA226" s="332"/>
      <c r="AB226" s="332"/>
    </row>
    <row r="227" spans="1:28" ht="15" customHeight="1" x14ac:dyDescent="0.45">
      <c r="A227" s="201">
        <v>217</v>
      </c>
      <c r="B227" s="201">
        <f t="shared" si="83"/>
        <v>4</v>
      </c>
      <c r="C227" s="202">
        <v>6099</v>
      </c>
      <c r="E227" s="222" t="s">
        <v>234</v>
      </c>
      <c r="F227" s="222"/>
      <c r="G227" s="226">
        <v>6099</v>
      </c>
      <c r="H227" s="222" t="s">
        <v>234</v>
      </c>
      <c r="I227" s="222" t="s">
        <v>234</v>
      </c>
      <c r="J227" s="222" t="s">
        <v>234</v>
      </c>
      <c r="K227" s="222" t="s">
        <v>234</v>
      </c>
      <c r="L227" s="222" t="s">
        <v>234</v>
      </c>
      <c r="M227" s="226" t="s">
        <v>372</v>
      </c>
      <c r="N227" s="224"/>
      <c r="P227" s="225">
        <f t="shared" si="88"/>
        <v>0</v>
      </c>
      <c r="Q227" s="201" t="s">
        <v>234</v>
      </c>
      <c r="R227" s="224"/>
      <c r="T227" s="225">
        <f t="shared" si="89"/>
        <v>0</v>
      </c>
      <c r="Z227" s="332"/>
      <c r="AA227" s="332"/>
      <c r="AB227" s="332"/>
    </row>
    <row r="228" spans="1:28" ht="15" customHeight="1" x14ac:dyDescent="0.45">
      <c r="A228" s="201">
        <v>218</v>
      </c>
      <c r="B228" s="201">
        <f t="shared" si="83"/>
        <v>2</v>
      </c>
      <c r="C228" s="202">
        <v>61</v>
      </c>
      <c r="E228" s="219">
        <v>61</v>
      </c>
      <c r="F228" s="219"/>
      <c r="G228" s="219" t="s">
        <v>234</v>
      </c>
      <c r="H228" s="219" t="s">
        <v>234</v>
      </c>
      <c r="I228" s="219" t="s">
        <v>234</v>
      </c>
      <c r="J228" s="219" t="s">
        <v>234</v>
      </c>
      <c r="K228" s="219" t="s">
        <v>234</v>
      </c>
      <c r="L228" s="219" t="s">
        <v>234</v>
      </c>
      <c r="M228" s="219" t="s">
        <v>373</v>
      </c>
      <c r="N228" s="232"/>
      <c r="P228" s="233"/>
      <c r="Q228" s="201" t="s">
        <v>234</v>
      </c>
      <c r="R228" s="232"/>
      <c r="T228" s="233"/>
      <c r="Z228" s="332"/>
      <c r="AA228" s="332"/>
      <c r="AB228" s="332"/>
    </row>
    <row r="229" spans="1:28" ht="15" customHeight="1" x14ac:dyDescent="0.45">
      <c r="A229" s="201">
        <v>219</v>
      </c>
      <c r="B229" s="201">
        <f t="shared" si="83"/>
        <v>3</v>
      </c>
      <c r="C229" s="202">
        <v>611</v>
      </c>
      <c r="E229" s="222" t="s">
        <v>234</v>
      </c>
      <c r="F229" s="223">
        <v>611</v>
      </c>
      <c r="G229" s="222" t="s">
        <v>234</v>
      </c>
      <c r="H229" s="222" t="s">
        <v>234</v>
      </c>
      <c r="I229" s="222" t="s">
        <v>234</v>
      </c>
      <c r="J229" s="222" t="s">
        <v>234</v>
      </c>
      <c r="K229" s="222" t="s">
        <v>234</v>
      </c>
      <c r="L229" s="222" t="s">
        <v>234</v>
      </c>
      <c r="M229" s="223" t="s">
        <v>374</v>
      </c>
      <c r="N229" s="224"/>
      <c r="P229" s="225">
        <f>N229-SUM(P230:P261)</f>
        <v>0</v>
      </c>
      <c r="Q229" s="201" t="s">
        <v>234</v>
      </c>
      <c r="R229" s="224"/>
      <c r="T229" s="225">
        <f>R229+T230+T233+T245+T246+T249+T261</f>
        <v>0</v>
      </c>
      <c r="V229" s="73" t="str">
        <f>IF(OR(P229&lt;0,T229&lt;0),"erreur","OK")</f>
        <v>OK</v>
      </c>
      <c r="X229" s="73" t="str">
        <f>IF(P229&gt;1,"justifier la différence","OK")</f>
        <v>OK</v>
      </c>
      <c r="Z229" s="332"/>
      <c r="AA229" s="332"/>
      <c r="AB229" s="332"/>
    </row>
    <row r="230" spans="1:28" ht="15" customHeight="1" x14ac:dyDescent="0.45">
      <c r="A230" s="201">
        <v>220</v>
      </c>
      <c r="B230" s="201">
        <f t="shared" si="83"/>
        <v>4</v>
      </c>
      <c r="C230" s="202">
        <v>6111</v>
      </c>
      <c r="E230" s="222" t="s">
        <v>234</v>
      </c>
      <c r="F230" s="222"/>
      <c r="G230" s="226">
        <v>6111</v>
      </c>
      <c r="H230" s="222" t="s">
        <v>234</v>
      </c>
      <c r="I230" s="222" t="s">
        <v>234</v>
      </c>
      <c r="J230" s="222" t="s">
        <v>234</v>
      </c>
      <c r="K230" s="222" t="s">
        <v>234</v>
      </c>
      <c r="L230" s="222" t="s">
        <v>234</v>
      </c>
      <c r="M230" s="226" t="s">
        <v>375</v>
      </c>
      <c r="N230" s="224"/>
      <c r="P230" s="225">
        <f>N230-P231-P232</f>
        <v>0</v>
      </c>
      <c r="Q230" s="201" t="s">
        <v>234</v>
      </c>
      <c r="R230" s="224"/>
      <c r="T230" s="225">
        <f>R230+T231+T232</f>
        <v>0</v>
      </c>
      <c r="Z230" s="332"/>
      <c r="AA230" s="332"/>
      <c r="AB230" s="332"/>
    </row>
    <row r="231" spans="1:28" ht="15" customHeight="1" x14ac:dyDescent="0.45">
      <c r="A231" s="201">
        <v>221</v>
      </c>
      <c r="B231" s="201">
        <f t="shared" si="83"/>
        <v>5</v>
      </c>
      <c r="C231" s="202">
        <v>61111</v>
      </c>
      <c r="E231" s="222" t="s">
        <v>234</v>
      </c>
      <c r="F231" s="222"/>
      <c r="G231" s="222" t="s">
        <v>234</v>
      </c>
      <c r="H231" s="227">
        <v>61111</v>
      </c>
      <c r="I231" s="222" t="s">
        <v>234</v>
      </c>
      <c r="J231" s="222" t="s">
        <v>234</v>
      </c>
      <c r="K231" s="222" t="s">
        <v>234</v>
      </c>
      <c r="L231" s="222" t="s">
        <v>234</v>
      </c>
      <c r="M231" s="227" t="s">
        <v>294</v>
      </c>
      <c r="N231" s="224"/>
      <c r="P231" s="225">
        <f t="shared" ref="P231:P232" si="90">N231</f>
        <v>0</v>
      </c>
      <c r="Q231" s="201" t="s">
        <v>234</v>
      </c>
      <c r="R231" s="224"/>
      <c r="T231" s="225">
        <f t="shared" ref="T231:T232" si="91">R231</f>
        <v>0</v>
      </c>
      <c r="Z231" s="332"/>
      <c r="AA231" s="332"/>
      <c r="AB231" s="332"/>
    </row>
    <row r="232" spans="1:28" ht="15" customHeight="1" x14ac:dyDescent="0.45">
      <c r="A232" s="201">
        <v>222</v>
      </c>
      <c r="B232" s="201">
        <f t="shared" si="83"/>
        <v>5</v>
      </c>
      <c r="C232" s="202">
        <v>61112</v>
      </c>
      <c r="E232" s="222" t="s">
        <v>234</v>
      </c>
      <c r="F232" s="222"/>
      <c r="G232" s="222" t="s">
        <v>234</v>
      </c>
      <c r="H232" s="227">
        <v>61112</v>
      </c>
      <c r="I232" s="222" t="s">
        <v>234</v>
      </c>
      <c r="J232" s="222" t="s">
        <v>234</v>
      </c>
      <c r="K232" s="222" t="s">
        <v>234</v>
      </c>
      <c r="L232" s="222" t="s">
        <v>234</v>
      </c>
      <c r="M232" s="227" t="s">
        <v>376</v>
      </c>
      <c r="N232" s="224"/>
      <c r="P232" s="225">
        <f t="shared" si="90"/>
        <v>0</v>
      </c>
      <c r="Q232" s="201" t="s">
        <v>234</v>
      </c>
      <c r="R232" s="224"/>
      <c r="T232" s="225">
        <f t="shared" si="91"/>
        <v>0</v>
      </c>
      <c r="Z232" s="332"/>
      <c r="AA232" s="332"/>
      <c r="AB232" s="332"/>
    </row>
    <row r="233" spans="1:28" ht="15" customHeight="1" x14ac:dyDescent="0.45">
      <c r="A233" s="201">
        <v>223</v>
      </c>
      <c r="B233" s="201">
        <f t="shared" si="83"/>
        <v>4</v>
      </c>
      <c r="C233" s="202">
        <v>6112</v>
      </c>
      <c r="E233" s="222" t="s">
        <v>234</v>
      </c>
      <c r="F233" s="222"/>
      <c r="G233" s="226">
        <v>6112</v>
      </c>
      <c r="H233" s="222" t="s">
        <v>234</v>
      </c>
      <c r="I233" s="222" t="s">
        <v>234</v>
      </c>
      <c r="J233" s="222" t="s">
        <v>234</v>
      </c>
      <c r="K233" s="222" t="s">
        <v>234</v>
      </c>
      <c r="L233" s="222" t="s">
        <v>234</v>
      </c>
      <c r="M233" s="226" t="s">
        <v>377</v>
      </c>
      <c r="N233" s="224"/>
      <c r="P233" s="225">
        <f>N233-P234-P235-P236-P237-P238-P239-P240-P241-P242-P243-P244</f>
        <v>0</v>
      </c>
      <c r="Q233" s="201" t="s">
        <v>234</v>
      </c>
      <c r="R233" s="224"/>
      <c r="T233" s="225">
        <f>R233+T234+T237+T244</f>
        <v>0</v>
      </c>
      <c r="Z233" s="332"/>
      <c r="AA233" s="332"/>
      <c r="AB233" s="332"/>
    </row>
    <row r="234" spans="1:28" ht="15" customHeight="1" x14ac:dyDescent="0.45">
      <c r="A234" s="201">
        <v>224</v>
      </c>
      <c r="B234" s="201">
        <f t="shared" si="83"/>
        <v>5</v>
      </c>
      <c r="C234" s="202">
        <v>61121</v>
      </c>
      <c r="E234" s="222" t="s">
        <v>234</v>
      </c>
      <c r="F234" s="222"/>
      <c r="G234" s="222" t="s">
        <v>234</v>
      </c>
      <c r="H234" s="227">
        <v>61121</v>
      </c>
      <c r="I234" s="222" t="s">
        <v>234</v>
      </c>
      <c r="J234" s="222" t="s">
        <v>234</v>
      </c>
      <c r="K234" s="222" t="s">
        <v>234</v>
      </c>
      <c r="L234" s="222" t="s">
        <v>234</v>
      </c>
      <c r="M234" s="227" t="s">
        <v>378</v>
      </c>
      <c r="N234" s="224"/>
      <c r="P234" s="225">
        <f>N234-P235-P236</f>
        <v>0</v>
      </c>
      <c r="Q234" s="201" t="s">
        <v>234</v>
      </c>
      <c r="R234" s="224"/>
      <c r="T234" s="225">
        <f>R234+T235+T236</f>
        <v>0</v>
      </c>
      <c r="Z234" s="332"/>
      <c r="AA234" s="332"/>
      <c r="AB234" s="332"/>
    </row>
    <row r="235" spans="1:28" ht="15" customHeight="1" x14ac:dyDescent="0.45">
      <c r="A235" s="201">
        <v>225</v>
      </c>
      <c r="B235" s="201">
        <f t="shared" si="83"/>
        <v>6</v>
      </c>
      <c r="C235" s="202">
        <v>611211</v>
      </c>
      <c r="E235" s="222" t="s">
        <v>234</v>
      </c>
      <c r="F235" s="222"/>
      <c r="G235" s="222" t="s">
        <v>234</v>
      </c>
      <c r="H235" s="222" t="s">
        <v>234</v>
      </c>
      <c r="I235" s="229">
        <v>611211</v>
      </c>
      <c r="J235" s="222" t="s">
        <v>234</v>
      </c>
      <c r="K235" s="222" t="s">
        <v>234</v>
      </c>
      <c r="L235" s="222" t="s">
        <v>234</v>
      </c>
      <c r="M235" s="229" t="s">
        <v>379</v>
      </c>
      <c r="N235" s="224"/>
      <c r="P235" s="225">
        <f t="shared" ref="P235:P236" si="92">N235</f>
        <v>0</v>
      </c>
      <c r="Q235" s="201" t="s">
        <v>234</v>
      </c>
      <c r="R235" s="224"/>
      <c r="T235" s="225">
        <f t="shared" ref="T235:T236" si="93">R235</f>
        <v>0</v>
      </c>
      <c r="Z235" s="332"/>
      <c r="AA235" s="332"/>
      <c r="AB235" s="332"/>
    </row>
    <row r="236" spans="1:28" ht="15" customHeight="1" x14ac:dyDescent="0.45">
      <c r="A236" s="201">
        <v>226</v>
      </c>
      <c r="B236" s="201">
        <f t="shared" si="83"/>
        <v>6</v>
      </c>
      <c r="C236" s="202">
        <v>611212</v>
      </c>
      <c r="E236" s="222" t="s">
        <v>234</v>
      </c>
      <c r="F236" s="222"/>
      <c r="G236" s="222" t="s">
        <v>234</v>
      </c>
      <c r="H236" s="222" t="s">
        <v>234</v>
      </c>
      <c r="I236" s="229">
        <v>611212</v>
      </c>
      <c r="J236" s="222" t="s">
        <v>234</v>
      </c>
      <c r="K236" s="222" t="s">
        <v>234</v>
      </c>
      <c r="L236" s="222" t="s">
        <v>234</v>
      </c>
      <c r="M236" s="229" t="s">
        <v>380</v>
      </c>
      <c r="N236" s="224"/>
      <c r="P236" s="225">
        <f t="shared" si="92"/>
        <v>0</v>
      </c>
      <c r="Q236" s="201" t="s">
        <v>234</v>
      </c>
      <c r="R236" s="224"/>
      <c r="T236" s="225">
        <f t="shared" si="93"/>
        <v>0</v>
      </c>
      <c r="Z236" s="332"/>
      <c r="AA236" s="332"/>
      <c r="AB236" s="332"/>
    </row>
    <row r="237" spans="1:28" ht="15" customHeight="1" x14ac:dyDescent="0.45">
      <c r="A237" s="201">
        <v>227</v>
      </c>
      <c r="B237" s="201">
        <f t="shared" si="83"/>
        <v>5</v>
      </c>
      <c r="C237" s="202">
        <v>61122</v>
      </c>
      <c r="E237" s="222" t="s">
        <v>234</v>
      </c>
      <c r="F237" s="222"/>
      <c r="G237" s="222" t="s">
        <v>234</v>
      </c>
      <c r="H237" s="227">
        <v>61122</v>
      </c>
      <c r="I237" s="222" t="s">
        <v>234</v>
      </c>
      <c r="J237" s="222" t="s">
        <v>234</v>
      </c>
      <c r="K237" s="222" t="s">
        <v>234</v>
      </c>
      <c r="L237" s="222" t="s">
        <v>234</v>
      </c>
      <c r="M237" s="227" t="s">
        <v>381</v>
      </c>
      <c r="N237" s="224"/>
      <c r="P237" s="225">
        <f>N237-P238-P239-P240-P241-P242-P243</f>
        <v>0</v>
      </c>
      <c r="Q237" s="201" t="s">
        <v>234</v>
      </c>
      <c r="R237" s="224"/>
      <c r="T237" s="225">
        <f>R237+T238+T239+T240+T243</f>
        <v>0</v>
      </c>
      <c r="Z237" s="332"/>
      <c r="AA237" s="332"/>
      <c r="AB237" s="332"/>
    </row>
    <row r="238" spans="1:28" ht="15" customHeight="1" x14ac:dyDescent="0.45">
      <c r="A238" s="201">
        <v>228</v>
      </c>
      <c r="B238" s="201">
        <f t="shared" si="83"/>
        <v>6</v>
      </c>
      <c r="C238" s="202">
        <v>611221</v>
      </c>
      <c r="E238" s="222" t="s">
        <v>234</v>
      </c>
      <c r="F238" s="222"/>
      <c r="G238" s="222" t="s">
        <v>234</v>
      </c>
      <c r="H238" s="222" t="s">
        <v>234</v>
      </c>
      <c r="I238" s="229">
        <v>611221</v>
      </c>
      <c r="J238" s="222" t="s">
        <v>234</v>
      </c>
      <c r="K238" s="222" t="s">
        <v>234</v>
      </c>
      <c r="L238" s="222" t="s">
        <v>234</v>
      </c>
      <c r="M238" s="229" t="s">
        <v>382</v>
      </c>
      <c r="N238" s="224"/>
      <c r="P238" s="225">
        <f t="shared" ref="P238:P239" si="94">N238</f>
        <v>0</v>
      </c>
      <c r="Q238" s="201" t="s">
        <v>234</v>
      </c>
      <c r="R238" s="224"/>
      <c r="T238" s="225">
        <f t="shared" ref="T238:T239" si="95">R238</f>
        <v>0</v>
      </c>
      <c r="Z238" s="332"/>
      <c r="AA238" s="332"/>
      <c r="AB238" s="332"/>
    </row>
    <row r="239" spans="1:28" ht="15" customHeight="1" x14ac:dyDescent="0.45">
      <c r="A239" s="201">
        <v>229</v>
      </c>
      <c r="B239" s="201">
        <f t="shared" si="83"/>
        <v>6</v>
      </c>
      <c r="C239" s="202">
        <v>611222</v>
      </c>
      <c r="E239" s="222" t="s">
        <v>234</v>
      </c>
      <c r="F239" s="222"/>
      <c r="G239" s="222" t="s">
        <v>234</v>
      </c>
      <c r="H239" s="222" t="s">
        <v>234</v>
      </c>
      <c r="I239" s="229">
        <v>611222</v>
      </c>
      <c r="J239" s="222" t="s">
        <v>234</v>
      </c>
      <c r="K239" s="222" t="s">
        <v>234</v>
      </c>
      <c r="L239" s="222" t="s">
        <v>234</v>
      </c>
      <c r="M239" s="229" t="s">
        <v>383</v>
      </c>
      <c r="N239" s="224"/>
      <c r="P239" s="225">
        <f t="shared" si="94"/>
        <v>0</v>
      </c>
      <c r="Q239" s="201" t="s">
        <v>234</v>
      </c>
      <c r="R239" s="224"/>
      <c r="T239" s="225">
        <f t="shared" si="95"/>
        <v>0</v>
      </c>
      <c r="Z239" s="332"/>
      <c r="AA239" s="332"/>
      <c r="AB239" s="332"/>
    </row>
    <row r="240" spans="1:28" ht="15" customHeight="1" x14ac:dyDescent="0.45">
      <c r="A240" s="201">
        <v>230</v>
      </c>
      <c r="B240" s="201">
        <f t="shared" si="83"/>
        <v>6</v>
      </c>
      <c r="C240" s="202">
        <v>611223</v>
      </c>
      <c r="E240" s="222" t="s">
        <v>234</v>
      </c>
      <c r="F240" s="222"/>
      <c r="G240" s="222" t="s">
        <v>234</v>
      </c>
      <c r="H240" s="222" t="s">
        <v>234</v>
      </c>
      <c r="I240" s="229">
        <v>611223</v>
      </c>
      <c r="J240" s="222" t="s">
        <v>234</v>
      </c>
      <c r="K240" s="222" t="s">
        <v>234</v>
      </c>
      <c r="L240" s="222" t="s">
        <v>234</v>
      </c>
      <c r="M240" s="229" t="s">
        <v>384</v>
      </c>
      <c r="N240" s="224"/>
      <c r="P240" s="225">
        <f>N240-P241-P242</f>
        <v>0</v>
      </c>
      <c r="Q240" s="201" t="s">
        <v>234</v>
      </c>
      <c r="R240" s="224"/>
      <c r="T240" s="225">
        <f>R240+T241+T242</f>
        <v>0</v>
      </c>
      <c r="Z240" s="332"/>
      <c r="AA240" s="332"/>
      <c r="AB240" s="332"/>
    </row>
    <row r="241" spans="1:28" ht="15" customHeight="1" x14ac:dyDescent="0.45">
      <c r="A241" s="201">
        <v>231</v>
      </c>
      <c r="B241" s="201">
        <f t="shared" si="83"/>
        <v>7</v>
      </c>
      <c r="C241" s="202">
        <v>6112231</v>
      </c>
      <c r="E241" s="222" t="s">
        <v>234</v>
      </c>
      <c r="F241" s="222"/>
      <c r="G241" s="222" t="s">
        <v>234</v>
      </c>
      <c r="H241" s="222" t="s">
        <v>234</v>
      </c>
      <c r="I241" s="222" t="s">
        <v>234</v>
      </c>
      <c r="J241" s="230">
        <v>6112231</v>
      </c>
      <c r="K241" s="222" t="s">
        <v>234</v>
      </c>
      <c r="L241" s="222" t="s">
        <v>234</v>
      </c>
      <c r="M241" s="230" t="s">
        <v>385</v>
      </c>
      <c r="N241" s="224"/>
      <c r="P241" s="225">
        <f t="shared" ref="P241:P242" si="96">N241</f>
        <v>0</v>
      </c>
      <c r="Q241" s="201" t="s">
        <v>234</v>
      </c>
      <c r="R241" s="224"/>
      <c r="T241" s="225">
        <f t="shared" ref="T241:T242" si="97">R241</f>
        <v>0</v>
      </c>
      <c r="Z241" s="332"/>
      <c r="AA241" s="332"/>
      <c r="AB241" s="332"/>
    </row>
    <row r="242" spans="1:28" ht="15" customHeight="1" x14ac:dyDescent="0.45">
      <c r="A242" s="201">
        <v>232</v>
      </c>
      <c r="B242" s="201">
        <f t="shared" si="83"/>
        <v>7</v>
      </c>
      <c r="C242" s="202">
        <v>6112238</v>
      </c>
      <c r="E242" s="222" t="s">
        <v>234</v>
      </c>
      <c r="F242" s="222"/>
      <c r="G242" s="222" t="s">
        <v>234</v>
      </c>
      <c r="H242" s="222" t="s">
        <v>234</v>
      </c>
      <c r="I242" s="222" t="s">
        <v>234</v>
      </c>
      <c r="J242" s="230">
        <v>6112238</v>
      </c>
      <c r="K242" s="222" t="s">
        <v>234</v>
      </c>
      <c r="L242" s="222" t="s">
        <v>234</v>
      </c>
      <c r="M242" s="230" t="s">
        <v>386</v>
      </c>
      <c r="N242" s="224"/>
      <c r="P242" s="225">
        <f t="shared" si="96"/>
        <v>0</v>
      </c>
      <c r="Q242" s="201" t="s">
        <v>234</v>
      </c>
      <c r="R242" s="224"/>
      <c r="T242" s="225">
        <f t="shared" si="97"/>
        <v>0</v>
      </c>
      <c r="Z242" s="332"/>
      <c r="AA242" s="332"/>
      <c r="AB242" s="332"/>
    </row>
    <row r="243" spans="1:28" ht="15" customHeight="1" x14ac:dyDescent="0.45">
      <c r="A243" s="201">
        <v>233</v>
      </c>
      <c r="B243" s="201">
        <f t="shared" si="83"/>
        <v>6</v>
      </c>
      <c r="C243" s="202">
        <v>611228</v>
      </c>
      <c r="E243" s="222" t="s">
        <v>234</v>
      </c>
      <c r="F243" s="222"/>
      <c r="G243" s="222" t="s">
        <v>234</v>
      </c>
      <c r="H243" s="222" t="s">
        <v>234</v>
      </c>
      <c r="I243" s="229">
        <v>611228</v>
      </c>
      <c r="J243" s="222" t="s">
        <v>234</v>
      </c>
      <c r="K243" s="222" t="s">
        <v>234</v>
      </c>
      <c r="L243" s="222" t="s">
        <v>234</v>
      </c>
      <c r="M243" s="229" t="s">
        <v>387</v>
      </c>
      <c r="N243" s="224"/>
      <c r="P243" s="225">
        <f>N243</f>
        <v>0</v>
      </c>
      <c r="Q243" s="201" t="s">
        <v>234</v>
      </c>
      <c r="R243" s="224"/>
      <c r="T243" s="225">
        <f>R243</f>
        <v>0</v>
      </c>
      <c r="Z243" s="332"/>
      <c r="AA243" s="332"/>
      <c r="AB243" s="332"/>
    </row>
    <row r="244" spans="1:28" ht="15" customHeight="1" x14ac:dyDescent="0.45">
      <c r="A244" s="201">
        <v>234</v>
      </c>
      <c r="B244" s="201">
        <f t="shared" si="83"/>
        <v>5</v>
      </c>
      <c r="C244" s="202">
        <v>61123</v>
      </c>
      <c r="E244" s="222" t="s">
        <v>234</v>
      </c>
      <c r="F244" s="222"/>
      <c r="G244" s="222" t="s">
        <v>234</v>
      </c>
      <c r="H244" s="227">
        <v>61123</v>
      </c>
      <c r="I244" s="222" t="s">
        <v>234</v>
      </c>
      <c r="J244" s="222" t="s">
        <v>234</v>
      </c>
      <c r="K244" s="222" t="s">
        <v>234</v>
      </c>
      <c r="L244" s="222" t="s">
        <v>234</v>
      </c>
      <c r="M244" s="227" t="s">
        <v>388</v>
      </c>
      <c r="N244" s="224"/>
      <c r="P244" s="225">
        <f>N244</f>
        <v>0</v>
      </c>
      <c r="Q244" s="201" t="s">
        <v>234</v>
      </c>
      <c r="R244" s="224"/>
      <c r="T244" s="225">
        <f>R244</f>
        <v>0</v>
      </c>
      <c r="Z244" s="332"/>
      <c r="AA244" s="332"/>
      <c r="AB244" s="332"/>
    </row>
    <row r="245" spans="1:28" ht="15" customHeight="1" x14ac:dyDescent="0.45">
      <c r="A245" s="201">
        <v>235</v>
      </c>
      <c r="B245" s="201">
        <f t="shared" si="83"/>
        <v>4</v>
      </c>
      <c r="C245" s="202">
        <v>6113</v>
      </c>
      <c r="E245" s="222" t="s">
        <v>234</v>
      </c>
      <c r="F245" s="222"/>
      <c r="G245" s="226">
        <v>6113</v>
      </c>
      <c r="H245" s="222" t="s">
        <v>234</v>
      </c>
      <c r="I245" s="222" t="s">
        <v>234</v>
      </c>
      <c r="J245" s="222" t="s">
        <v>234</v>
      </c>
      <c r="K245" s="222" t="s">
        <v>234</v>
      </c>
      <c r="L245" s="222" t="s">
        <v>234</v>
      </c>
      <c r="M245" s="226" t="s">
        <v>389</v>
      </c>
      <c r="N245" s="224"/>
      <c r="P245" s="225">
        <f>N245</f>
        <v>0</v>
      </c>
      <c r="Q245" s="201" t="s">
        <v>234</v>
      </c>
      <c r="R245" s="224"/>
      <c r="T245" s="225">
        <f>R245</f>
        <v>0</v>
      </c>
      <c r="Z245" s="332"/>
      <c r="AA245" s="332"/>
      <c r="AB245" s="332"/>
    </row>
    <row r="246" spans="1:28" ht="15" customHeight="1" x14ac:dyDescent="0.45">
      <c r="A246" s="201">
        <v>236</v>
      </c>
      <c r="B246" s="201">
        <f t="shared" si="83"/>
        <v>4</v>
      </c>
      <c r="C246" s="202">
        <v>6114</v>
      </c>
      <c r="E246" s="222" t="s">
        <v>234</v>
      </c>
      <c r="F246" s="222"/>
      <c r="G246" s="226">
        <v>6114</v>
      </c>
      <c r="H246" s="222" t="s">
        <v>234</v>
      </c>
      <c r="I246" s="222" t="s">
        <v>234</v>
      </c>
      <c r="J246" s="222" t="s">
        <v>234</v>
      </c>
      <c r="K246" s="222" t="s">
        <v>234</v>
      </c>
      <c r="L246" s="222" t="s">
        <v>234</v>
      </c>
      <c r="M246" s="226" t="s">
        <v>390</v>
      </c>
      <c r="N246" s="224"/>
      <c r="P246" s="225">
        <f>N246-P247-P248</f>
        <v>0</v>
      </c>
      <c r="Q246" s="201" t="s">
        <v>234</v>
      </c>
      <c r="R246" s="224"/>
      <c r="T246" s="225">
        <f>R246+T247+T248</f>
        <v>0</v>
      </c>
      <c r="Z246" s="332"/>
      <c r="AA246" s="332"/>
      <c r="AB246" s="332"/>
    </row>
    <row r="247" spans="1:28" ht="15" customHeight="1" x14ac:dyDescent="0.45">
      <c r="A247" s="201">
        <v>237</v>
      </c>
      <c r="B247" s="201">
        <f t="shared" si="83"/>
        <v>5</v>
      </c>
      <c r="C247" s="202">
        <v>61141</v>
      </c>
      <c r="E247" s="222" t="s">
        <v>234</v>
      </c>
      <c r="F247" s="222"/>
      <c r="G247" s="222" t="s">
        <v>234</v>
      </c>
      <c r="H247" s="227">
        <v>61141</v>
      </c>
      <c r="I247" s="222" t="s">
        <v>234</v>
      </c>
      <c r="J247" s="222" t="s">
        <v>234</v>
      </c>
      <c r="K247" s="222" t="s">
        <v>234</v>
      </c>
      <c r="L247" s="222" t="s">
        <v>234</v>
      </c>
      <c r="M247" s="227" t="s">
        <v>294</v>
      </c>
      <c r="N247" s="224"/>
      <c r="P247" s="225">
        <f t="shared" ref="P247:P248" si="98">N247</f>
        <v>0</v>
      </c>
      <c r="Q247" s="201" t="s">
        <v>234</v>
      </c>
      <c r="R247" s="224"/>
      <c r="T247" s="225">
        <f t="shared" ref="T247:T248" si="99">R247</f>
        <v>0</v>
      </c>
      <c r="Z247" s="332"/>
      <c r="AA247" s="332"/>
      <c r="AB247" s="332"/>
    </row>
    <row r="248" spans="1:28" ht="15" customHeight="1" x14ac:dyDescent="0.45">
      <c r="A248" s="201">
        <v>238</v>
      </c>
      <c r="B248" s="201">
        <f t="shared" si="83"/>
        <v>5</v>
      </c>
      <c r="C248" s="202">
        <v>61142</v>
      </c>
      <c r="E248" s="222" t="s">
        <v>234</v>
      </c>
      <c r="F248" s="222"/>
      <c r="G248" s="222" t="s">
        <v>234</v>
      </c>
      <c r="H248" s="227">
        <v>61142</v>
      </c>
      <c r="I248" s="222" t="s">
        <v>234</v>
      </c>
      <c r="J248" s="222" t="s">
        <v>234</v>
      </c>
      <c r="K248" s="222" t="s">
        <v>234</v>
      </c>
      <c r="L248" s="222" t="s">
        <v>234</v>
      </c>
      <c r="M248" s="227" t="s">
        <v>376</v>
      </c>
      <c r="N248" s="224"/>
      <c r="P248" s="225">
        <f t="shared" si="98"/>
        <v>0</v>
      </c>
      <c r="Q248" s="201" t="s">
        <v>234</v>
      </c>
      <c r="R248" s="224"/>
      <c r="T248" s="225">
        <f t="shared" si="99"/>
        <v>0</v>
      </c>
      <c r="Z248" s="332"/>
      <c r="AA248" s="332"/>
      <c r="AB248" s="332"/>
    </row>
    <row r="249" spans="1:28" ht="15" customHeight="1" x14ac:dyDescent="0.45">
      <c r="A249" s="201">
        <v>239</v>
      </c>
      <c r="B249" s="201">
        <f t="shared" si="83"/>
        <v>4</v>
      </c>
      <c r="C249" s="202">
        <v>6115</v>
      </c>
      <c r="E249" s="222" t="s">
        <v>234</v>
      </c>
      <c r="F249" s="222"/>
      <c r="G249" s="226">
        <v>6115</v>
      </c>
      <c r="H249" s="222" t="s">
        <v>234</v>
      </c>
      <c r="I249" s="222" t="s">
        <v>234</v>
      </c>
      <c r="J249" s="222" t="s">
        <v>234</v>
      </c>
      <c r="K249" s="222" t="s">
        <v>234</v>
      </c>
      <c r="L249" s="222" t="s">
        <v>234</v>
      </c>
      <c r="M249" s="226" t="s">
        <v>391</v>
      </c>
      <c r="N249" s="224"/>
      <c r="P249" s="225">
        <f>N249-P250-P251-P252-P253-P254-P255-P256-P257-P258-P259-P260</f>
        <v>0</v>
      </c>
      <c r="Q249" s="201" t="s">
        <v>234</v>
      </c>
      <c r="R249" s="224"/>
      <c r="T249" s="225">
        <f>R249+T250+T253+T260</f>
        <v>0</v>
      </c>
      <c r="Z249" s="332"/>
      <c r="AA249" s="332"/>
      <c r="AB249" s="332"/>
    </row>
    <row r="250" spans="1:28" ht="15" customHeight="1" x14ac:dyDescent="0.45">
      <c r="A250" s="201">
        <v>240</v>
      </c>
      <c r="B250" s="201">
        <f t="shared" si="83"/>
        <v>5</v>
      </c>
      <c r="C250" s="202">
        <v>61151</v>
      </c>
      <c r="E250" s="222" t="s">
        <v>234</v>
      </c>
      <c r="F250" s="222"/>
      <c r="G250" s="222" t="s">
        <v>234</v>
      </c>
      <c r="H250" s="227">
        <v>61151</v>
      </c>
      <c r="I250" s="222" t="s">
        <v>234</v>
      </c>
      <c r="J250" s="222" t="s">
        <v>234</v>
      </c>
      <c r="K250" s="222" t="s">
        <v>234</v>
      </c>
      <c r="L250" s="222" t="s">
        <v>234</v>
      </c>
      <c r="M250" s="227" t="s">
        <v>378</v>
      </c>
      <c r="N250" s="224"/>
      <c r="P250" s="225">
        <f>N250-P251-P252</f>
        <v>0</v>
      </c>
      <c r="Q250" s="201" t="s">
        <v>234</v>
      </c>
      <c r="R250" s="224"/>
      <c r="T250" s="225">
        <f>R250+T251+T252</f>
        <v>0</v>
      </c>
      <c r="Z250" s="332"/>
      <c r="AA250" s="332"/>
      <c r="AB250" s="332"/>
    </row>
    <row r="251" spans="1:28" ht="15" customHeight="1" x14ac:dyDescent="0.45">
      <c r="A251" s="201">
        <v>241</v>
      </c>
      <c r="B251" s="201">
        <f t="shared" si="83"/>
        <v>6</v>
      </c>
      <c r="C251" s="202">
        <v>611511</v>
      </c>
      <c r="E251" s="222" t="s">
        <v>234</v>
      </c>
      <c r="F251" s="222"/>
      <c r="G251" s="222" t="s">
        <v>234</v>
      </c>
      <c r="H251" s="222" t="s">
        <v>234</v>
      </c>
      <c r="I251" s="229">
        <v>611511</v>
      </c>
      <c r="J251" s="222" t="s">
        <v>234</v>
      </c>
      <c r="K251" s="222" t="s">
        <v>234</v>
      </c>
      <c r="L251" s="222" t="s">
        <v>234</v>
      </c>
      <c r="M251" s="229" t="s">
        <v>379</v>
      </c>
      <c r="N251" s="224"/>
      <c r="P251" s="225">
        <f t="shared" ref="P251:P252" si="100">N251</f>
        <v>0</v>
      </c>
      <c r="Q251" s="201" t="s">
        <v>234</v>
      </c>
      <c r="R251" s="224"/>
      <c r="T251" s="225">
        <f t="shared" ref="T251:T252" si="101">R251</f>
        <v>0</v>
      </c>
      <c r="Z251" s="332"/>
      <c r="AA251" s="332"/>
      <c r="AB251" s="332"/>
    </row>
    <row r="252" spans="1:28" ht="15" customHeight="1" x14ac:dyDescent="0.45">
      <c r="A252" s="201">
        <v>242</v>
      </c>
      <c r="B252" s="201">
        <f t="shared" si="83"/>
        <v>6</v>
      </c>
      <c r="C252" s="202">
        <v>611512</v>
      </c>
      <c r="E252" s="222" t="s">
        <v>234</v>
      </c>
      <c r="F252" s="222"/>
      <c r="G252" s="222" t="s">
        <v>234</v>
      </c>
      <c r="H252" s="222" t="s">
        <v>234</v>
      </c>
      <c r="I252" s="229">
        <v>611512</v>
      </c>
      <c r="J252" s="222" t="s">
        <v>234</v>
      </c>
      <c r="K252" s="222" t="s">
        <v>234</v>
      </c>
      <c r="L252" s="222" t="s">
        <v>234</v>
      </c>
      <c r="M252" s="229" t="s">
        <v>380</v>
      </c>
      <c r="N252" s="224"/>
      <c r="P252" s="225">
        <f t="shared" si="100"/>
        <v>0</v>
      </c>
      <c r="Q252" s="201" t="s">
        <v>234</v>
      </c>
      <c r="R252" s="224"/>
      <c r="T252" s="225">
        <f t="shared" si="101"/>
        <v>0</v>
      </c>
      <c r="Z252" s="332"/>
      <c r="AA252" s="332"/>
      <c r="AB252" s="332"/>
    </row>
    <row r="253" spans="1:28" ht="15" customHeight="1" x14ac:dyDescent="0.45">
      <c r="A253" s="201">
        <v>243</v>
      </c>
      <c r="B253" s="201">
        <f t="shared" si="83"/>
        <v>5</v>
      </c>
      <c r="C253" s="202">
        <v>61152</v>
      </c>
      <c r="E253" s="222" t="s">
        <v>234</v>
      </c>
      <c r="F253" s="222"/>
      <c r="G253" s="222" t="s">
        <v>234</v>
      </c>
      <c r="H253" s="227">
        <v>61152</v>
      </c>
      <c r="I253" s="222" t="s">
        <v>234</v>
      </c>
      <c r="J253" s="222" t="s">
        <v>234</v>
      </c>
      <c r="K253" s="222" t="s">
        <v>234</v>
      </c>
      <c r="L253" s="222" t="s">
        <v>234</v>
      </c>
      <c r="M253" s="227" t="s">
        <v>381</v>
      </c>
      <c r="N253" s="224"/>
      <c r="P253" s="225">
        <f>N253-P254-P255-P256-P257-P258-P259</f>
        <v>0</v>
      </c>
      <c r="Q253" s="201" t="s">
        <v>234</v>
      </c>
      <c r="R253" s="224"/>
      <c r="T253" s="225">
        <f>R253+T254+T255+T256+T257</f>
        <v>0</v>
      </c>
      <c r="Z253" s="332"/>
      <c r="AA253" s="332"/>
      <c r="AB253" s="332"/>
    </row>
    <row r="254" spans="1:28" ht="15" customHeight="1" x14ac:dyDescent="0.45">
      <c r="A254" s="201">
        <v>244</v>
      </c>
      <c r="B254" s="201">
        <f t="shared" si="83"/>
        <v>6</v>
      </c>
      <c r="C254" s="202">
        <v>611521</v>
      </c>
      <c r="E254" s="222" t="s">
        <v>234</v>
      </c>
      <c r="F254" s="222"/>
      <c r="G254" s="222" t="s">
        <v>234</v>
      </c>
      <c r="H254" s="222" t="s">
        <v>234</v>
      </c>
      <c r="I254" s="229">
        <v>611521</v>
      </c>
      <c r="J254" s="222" t="s">
        <v>234</v>
      </c>
      <c r="K254" s="222" t="s">
        <v>234</v>
      </c>
      <c r="L254" s="222" t="s">
        <v>234</v>
      </c>
      <c r="M254" s="229" t="s">
        <v>382</v>
      </c>
      <c r="N254" s="224"/>
      <c r="P254" s="225">
        <f t="shared" ref="P254:P256" si="102">N254</f>
        <v>0</v>
      </c>
      <c r="Q254" s="201" t="s">
        <v>234</v>
      </c>
      <c r="R254" s="224"/>
      <c r="T254" s="225">
        <f t="shared" ref="T254:T256" si="103">R254</f>
        <v>0</v>
      </c>
      <c r="Z254" s="332"/>
      <c r="AA254" s="332"/>
      <c r="AB254" s="332"/>
    </row>
    <row r="255" spans="1:28" ht="15" customHeight="1" x14ac:dyDescent="0.45">
      <c r="A255" s="201">
        <v>245</v>
      </c>
      <c r="B255" s="201">
        <f t="shared" si="83"/>
        <v>6</v>
      </c>
      <c r="C255" s="202">
        <v>611522</v>
      </c>
      <c r="E255" s="222" t="s">
        <v>234</v>
      </c>
      <c r="F255" s="222"/>
      <c r="G255" s="222" t="s">
        <v>234</v>
      </c>
      <c r="H255" s="222" t="s">
        <v>234</v>
      </c>
      <c r="I255" s="229">
        <v>611522</v>
      </c>
      <c r="J255" s="222" t="s">
        <v>234</v>
      </c>
      <c r="K255" s="222" t="s">
        <v>234</v>
      </c>
      <c r="L255" s="222" t="s">
        <v>234</v>
      </c>
      <c r="M255" s="229" t="s">
        <v>383</v>
      </c>
      <c r="N255" s="224"/>
      <c r="P255" s="225">
        <f t="shared" si="102"/>
        <v>0</v>
      </c>
      <c r="Q255" s="201" t="s">
        <v>234</v>
      </c>
      <c r="R255" s="224"/>
      <c r="T255" s="225">
        <f t="shared" si="103"/>
        <v>0</v>
      </c>
      <c r="Z255" s="332"/>
      <c r="AA255" s="332"/>
      <c r="AB255" s="332"/>
    </row>
    <row r="256" spans="1:28" ht="15" customHeight="1" x14ac:dyDescent="0.45">
      <c r="A256" s="201">
        <v>246</v>
      </c>
      <c r="B256" s="201">
        <f t="shared" si="83"/>
        <v>6</v>
      </c>
      <c r="C256" s="202">
        <v>611523</v>
      </c>
      <c r="E256" s="222" t="s">
        <v>234</v>
      </c>
      <c r="F256" s="222"/>
      <c r="G256" s="222" t="s">
        <v>234</v>
      </c>
      <c r="H256" s="222" t="s">
        <v>234</v>
      </c>
      <c r="I256" s="229">
        <v>611523</v>
      </c>
      <c r="J256" s="222" t="s">
        <v>234</v>
      </c>
      <c r="K256" s="222" t="s">
        <v>234</v>
      </c>
      <c r="L256" s="222" t="s">
        <v>234</v>
      </c>
      <c r="M256" s="229" t="s">
        <v>384</v>
      </c>
      <c r="N256" s="224"/>
      <c r="P256" s="225">
        <f t="shared" si="102"/>
        <v>0</v>
      </c>
      <c r="Q256" s="201" t="s">
        <v>234</v>
      </c>
      <c r="R256" s="224"/>
      <c r="T256" s="225">
        <f t="shared" si="103"/>
        <v>0</v>
      </c>
      <c r="Z256" s="332"/>
      <c r="AA256" s="332"/>
      <c r="AB256" s="332"/>
    </row>
    <row r="257" spans="1:28" ht="15" customHeight="1" x14ac:dyDescent="0.45">
      <c r="A257" s="201">
        <v>247</v>
      </c>
      <c r="B257" s="201">
        <f t="shared" si="83"/>
        <v>6</v>
      </c>
      <c r="C257" s="202">
        <v>611528</v>
      </c>
      <c r="E257" s="222" t="s">
        <v>234</v>
      </c>
      <c r="F257" s="222"/>
      <c r="G257" s="222" t="s">
        <v>234</v>
      </c>
      <c r="H257" s="222" t="s">
        <v>234</v>
      </c>
      <c r="I257" s="229">
        <v>611528</v>
      </c>
      <c r="J257" s="222" t="s">
        <v>234</v>
      </c>
      <c r="K257" s="222" t="s">
        <v>234</v>
      </c>
      <c r="L257" s="222" t="s">
        <v>234</v>
      </c>
      <c r="M257" s="229" t="s">
        <v>387</v>
      </c>
      <c r="N257" s="224"/>
      <c r="P257" s="225">
        <f>N257-P258-P259</f>
        <v>0</v>
      </c>
      <c r="Q257" s="201" t="s">
        <v>234</v>
      </c>
      <c r="R257" s="224"/>
      <c r="T257" s="225">
        <f>R257+T258+T259</f>
        <v>0</v>
      </c>
      <c r="Z257" s="332"/>
      <c r="AA257" s="332"/>
      <c r="AB257" s="332"/>
    </row>
    <row r="258" spans="1:28" ht="15" customHeight="1" x14ac:dyDescent="0.45">
      <c r="A258" s="201">
        <v>248</v>
      </c>
      <c r="B258" s="201">
        <f t="shared" si="83"/>
        <v>7</v>
      </c>
      <c r="C258" s="202">
        <v>6115281</v>
      </c>
      <c r="E258" s="222" t="s">
        <v>234</v>
      </c>
      <c r="F258" s="222"/>
      <c r="G258" s="222" t="s">
        <v>234</v>
      </c>
      <c r="H258" s="222" t="s">
        <v>234</v>
      </c>
      <c r="I258" s="222" t="s">
        <v>234</v>
      </c>
      <c r="J258" s="230">
        <v>6115281</v>
      </c>
      <c r="K258" s="222" t="s">
        <v>234</v>
      </c>
      <c r="L258" s="222" t="s">
        <v>234</v>
      </c>
      <c r="M258" s="230" t="s">
        <v>392</v>
      </c>
      <c r="N258" s="224"/>
      <c r="P258" s="225">
        <f t="shared" ref="P258:P259" si="104">N258</f>
        <v>0</v>
      </c>
      <c r="Q258" s="201" t="s">
        <v>234</v>
      </c>
      <c r="R258" s="224"/>
      <c r="T258" s="225">
        <f t="shared" ref="T258:T259" si="105">R258</f>
        <v>0</v>
      </c>
      <c r="Z258" s="332"/>
      <c r="AA258" s="332"/>
      <c r="AB258" s="332"/>
    </row>
    <row r="259" spans="1:28" ht="15" customHeight="1" x14ac:dyDescent="0.45">
      <c r="A259" s="201">
        <v>249</v>
      </c>
      <c r="B259" s="201">
        <f t="shared" si="83"/>
        <v>7</v>
      </c>
      <c r="C259" s="202">
        <v>6115288</v>
      </c>
      <c r="E259" s="222" t="s">
        <v>234</v>
      </c>
      <c r="F259" s="222"/>
      <c r="G259" s="222" t="s">
        <v>234</v>
      </c>
      <c r="H259" s="222" t="s">
        <v>234</v>
      </c>
      <c r="I259" s="222" t="s">
        <v>234</v>
      </c>
      <c r="J259" s="230">
        <v>6115288</v>
      </c>
      <c r="K259" s="222" t="s">
        <v>234</v>
      </c>
      <c r="L259" s="222" t="s">
        <v>234</v>
      </c>
      <c r="M259" s="230" t="s">
        <v>393</v>
      </c>
      <c r="N259" s="224"/>
      <c r="P259" s="225">
        <f t="shared" si="104"/>
        <v>0</v>
      </c>
      <c r="Q259" s="201" t="s">
        <v>234</v>
      </c>
      <c r="R259" s="224"/>
      <c r="T259" s="225">
        <f t="shared" si="105"/>
        <v>0</v>
      </c>
      <c r="Z259" s="332"/>
      <c r="AA259" s="332"/>
      <c r="AB259" s="332"/>
    </row>
    <row r="260" spans="1:28" ht="15" customHeight="1" x14ac:dyDescent="0.45">
      <c r="A260" s="201">
        <v>250</v>
      </c>
      <c r="B260" s="201">
        <f t="shared" si="83"/>
        <v>5</v>
      </c>
      <c r="C260" s="202">
        <v>61153</v>
      </c>
      <c r="E260" s="222" t="s">
        <v>234</v>
      </c>
      <c r="F260" s="222"/>
      <c r="G260" s="222" t="s">
        <v>234</v>
      </c>
      <c r="H260" s="227">
        <v>61153</v>
      </c>
      <c r="I260" s="222" t="s">
        <v>234</v>
      </c>
      <c r="J260" s="222" t="s">
        <v>234</v>
      </c>
      <c r="K260" s="222" t="s">
        <v>234</v>
      </c>
      <c r="L260" s="222" t="s">
        <v>234</v>
      </c>
      <c r="M260" s="227" t="s">
        <v>388</v>
      </c>
      <c r="N260" s="224"/>
      <c r="P260" s="225">
        <f>N260</f>
        <v>0</v>
      </c>
      <c r="Q260" s="201" t="s">
        <v>234</v>
      </c>
      <c r="R260" s="224"/>
      <c r="T260" s="225">
        <f>R260</f>
        <v>0</v>
      </c>
      <c r="Z260" s="332"/>
      <c r="AA260" s="332"/>
      <c r="AB260" s="332"/>
    </row>
    <row r="261" spans="1:28" ht="15" customHeight="1" x14ac:dyDescent="0.45">
      <c r="A261" s="201">
        <v>251</v>
      </c>
      <c r="B261" s="201">
        <f t="shared" si="83"/>
        <v>4</v>
      </c>
      <c r="C261" s="202">
        <v>6116</v>
      </c>
      <c r="E261" s="222" t="s">
        <v>234</v>
      </c>
      <c r="F261" s="222"/>
      <c r="G261" s="226">
        <v>6116</v>
      </c>
      <c r="H261" s="222" t="s">
        <v>234</v>
      </c>
      <c r="I261" s="222" t="s">
        <v>234</v>
      </c>
      <c r="J261" s="222" t="s">
        <v>234</v>
      </c>
      <c r="K261" s="222" t="s">
        <v>234</v>
      </c>
      <c r="L261" s="222" t="s">
        <v>234</v>
      </c>
      <c r="M261" s="226" t="s">
        <v>394</v>
      </c>
      <c r="N261" s="224"/>
      <c r="P261" s="225">
        <f>N261</f>
        <v>0</v>
      </c>
      <c r="Q261" s="201" t="s">
        <v>234</v>
      </c>
      <c r="R261" s="224"/>
      <c r="T261" s="225">
        <f>R261</f>
        <v>0</v>
      </c>
      <c r="Z261" s="332"/>
      <c r="AA261" s="332"/>
      <c r="AB261" s="332"/>
    </row>
    <row r="262" spans="1:28" ht="15" customHeight="1" x14ac:dyDescent="0.45">
      <c r="A262" s="201">
        <v>252</v>
      </c>
      <c r="B262" s="201">
        <f t="shared" si="83"/>
        <v>3</v>
      </c>
      <c r="C262" s="202">
        <v>612</v>
      </c>
      <c r="E262" s="222" t="s">
        <v>234</v>
      </c>
      <c r="F262" s="223">
        <v>612</v>
      </c>
      <c r="G262" s="222" t="s">
        <v>234</v>
      </c>
      <c r="H262" s="222" t="s">
        <v>234</v>
      </c>
      <c r="I262" s="222" t="s">
        <v>234</v>
      </c>
      <c r="J262" s="222" t="s">
        <v>234</v>
      </c>
      <c r="K262" s="222" t="s">
        <v>234</v>
      </c>
      <c r="L262" s="222" t="s">
        <v>234</v>
      </c>
      <c r="M262" s="223" t="s">
        <v>395</v>
      </c>
      <c r="N262" s="224"/>
      <c r="P262" s="225">
        <f>N262-SUM(P263:P373)</f>
        <v>0</v>
      </c>
      <c r="Q262" s="201" t="s">
        <v>234</v>
      </c>
      <c r="R262" s="224"/>
      <c r="T262" s="225">
        <f>R262+T263+T332+T358+T373</f>
        <v>0</v>
      </c>
      <c r="V262" s="73" t="str">
        <f>IF(OR(P262&lt;0,T262&lt;0),"erreur","OK")</f>
        <v>OK</v>
      </c>
      <c r="X262" s="73" t="str">
        <f>IF(P262&gt;1,"justifier la différence","OK")</f>
        <v>OK</v>
      </c>
      <c r="Z262" s="332"/>
      <c r="AA262" s="332"/>
      <c r="AB262" s="332"/>
    </row>
    <row r="263" spans="1:28" ht="15" customHeight="1" x14ac:dyDescent="0.45">
      <c r="A263" s="201">
        <v>253</v>
      </c>
      <c r="B263" s="201">
        <f t="shared" si="83"/>
        <v>4</v>
      </c>
      <c r="C263" s="202">
        <v>6121</v>
      </c>
      <c r="E263" s="222" t="s">
        <v>234</v>
      </c>
      <c r="F263" s="222"/>
      <c r="G263" s="226">
        <v>6121</v>
      </c>
      <c r="H263" s="222" t="s">
        <v>234</v>
      </c>
      <c r="I263" s="222" t="s">
        <v>234</v>
      </c>
      <c r="J263" s="222" t="s">
        <v>234</v>
      </c>
      <c r="K263" s="222" t="s">
        <v>234</v>
      </c>
      <c r="L263" s="222" t="s">
        <v>234</v>
      </c>
      <c r="M263" s="226" t="s">
        <v>396</v>
      </c>
      <c r="N263" s="224"/>
      <c r="P263" s="225">
        <f>N263-P264-P265-P266-P267-P268-P269-P270-P271-P272-P273-P274-P275-P276-P277-P278-P279-P280-P281-P282-P283-P284-P285-P286-P287-P288-P289-P290-P291-P292-P293-P294-P295-P296-P297-P298-P299-P300-P301-P302-P303-P304-P305-P306-P307-P308-P309-P310-P311-P312-P313-P314-P315-P316-P317-P318-P319-P320-P321-P322-P323-P324-P325-P326-P327-P328-P329-P330-P331</f>
        <v>0</v>
      </c>
      <c r="Q263" s="201" t="s">
        <v>234</v>
      </c>
      <c r="R263" s="224"/>
      <c r="T263" s="225">
        <f>R263+T264+T280+T284+T285+T289+T294+T331</f>
        <v>0</v>
      </c>
      <c r="Z263" s="332"/>
      <c r="AA263" s="332"/>
      <c r="AB263" s="332"/>
    </row>
    <row r="264" spans="1:28" ht="15" customHeight="1" x14ac:dyDescent="0.45">
      <c r="A264" s="201">
        <v>254</v>
      </c>
      <c r="B264" s="201">
        <f t="shared" si="83"/>
        <v>5</v>
      </c>
      <c r="C264" s="202">
        <v>61211</v>
      </c>
      <c r="E264" s="222" t="s">
        <v>234</v>
      </c>
      <c r="F264" s="222"/>
      <c r="G264" s="222" t="s">
        <v>234</v>
      </c>
      <c r="H264" s="227">
        <v>61211</v>
      </c>
      <c r="I264" s="222" t="s">
        <v>234</v>
      </c>
      <c r="J264" s="222" t="s">
        <v>234</v>
      </c>
      <c r="K264" s="222" t="s">
        <v>234</v>
      </c>
      <c r="L264" s="222" t="s">
        <v>234</v>
      </c>
      <c r="M264" s="227" t="s">
        <v>397</v>
      </c>
      <c r="N264" s="224"/>
      <c r="P264" s="225">
        <f>N264-P265-P266-P267-P268-P269-P270-P271-P272-P273-P274-P275-P276-P277-P278-P279</f>
        <v>0</v>
      </c>
      <c r="Q264" s="201" t="s">
        <v>234</v>
      </c>
      <c r="R264" s="224"/>
      <c r="T264" s="225">
        <f>R264+T265+T270+T274+T278+T279</f>
        <v>0</v>
      </c>
      <c r="Z264" s="332"/>
      <c r="AA264" s="332"/>
      <c r="AB264" s="332"/>
    </row>
    <row r="265" spans="1:28" ht="15" customHeight="1" x14ac:dyDescent="0.45">
      <c r="A265" s="201">
        <v>255</v>
      </c>
      <c r="B265" s="201">
        <f t="shared" si="83"/>
        <v>6</v>
      </c>
      <c r="C265" s="202">
        <v>612111</v>
      </c>
      <c r="E265" s="222" t="s">
        <v>234</v>
      </c>
      <c r="F265" s="222"/>
      <c r="G265" s="222" t="s">
        <v>234</v>
      </c>
      <c r="H265" s="222" t="s">
        <v>234</v>
      </c>
      <c r="I265" s="229">
        <v>612111</v>
      </c>
      <c r="J265" s="222" t="s">
        <v>234</v>
      </c>
      <c r="K265" s="222" t="s">
        <v>234</v>
      </c>
      <c r="L265" s="222" t="s">
        <v>234</v>
      </c>
      <c r="M265" s="229" t="s">
        <v>398</v>
      </c>
      <c r="N265" s="224"/>
      <c r="P265" s="225">
        <f>N265-P266-P267-P268-P269</f>
        <v>0</v>
      </c>
      <c r="Q265" s="201" t="s">
        <v>234</v>
      </c>
      <c r="R265" s="224"/>
      <c r="T265" s="225">
        <f>R265+T266+T267+T268+T269</f>
        <v>0</v>
      </c>
      <c r="Z265" s="332"/>
      <c r="AA265" s="332"/>
      <c r="AB265" s="332"/>
    </row>
    <row r="266" spans="1:28" ht="15" customHeight="1" x14ac:dyDescent="0.45">
      <c r="A266" s="201">
        <v>256</v>
      </c>
      <c r="B266" s="201">
        <f t="shared" si="83"/>
        <v>7</v>
      </c>
      <c r="C266" s="202">
        <v>6121111</v>
      </c>
      <c r="E266" s="222" t="s">
        <v>234</v>
      </c>
      <c r="F266" s="222"/>
      <c r="G266" s="222" t="s">
        <v>234</v>
      </c>
      <c r="H266" s="222" t="s">
        <v>234</v>
      </c>
      <c r="I266" s="222" t="s">
        <v>234</v>
      </c>
      <c r="J266" s="230">
        <v>6121111</v>
      </c>
      <c r="K266" s="222" t="s">
        <v>234</v>
      </c>
      <c r="L266" s="222" t="s">
        <v>234</v>
      </c>
      <c r="M266" s="230" t="s">
        <v>399</v>
      </c>
      <c r="N266" s="224"/>
      <c r="P266" s="225">
        <f t="shared" ref="P266:P269" si="106">N266</f>
        <v>0</v>
      </c>
      <c r="Q266" s="201" t="s">
        <v>234</v>
      </c>
      <c r="R266" s="224"/>
      <c r="T266" s="225">
        <f t="shared" ref="T266:T269" si="107">R266</f>
        <v>0</v>
      </c>
      <c r="Z266" s="332"/>
      <c r="AA266" s="332"/>
      <c r="AB266" s="332"/>
    </row>
    <row r="267" spans="1:28" ht="15" customHeight="1" x14ac:dyDescent="0.45">
      <c r="A267" s="201">
        <v>257</v>
      </c>
      <c r="B267" s="201">
        <f t="shared" si="83"/>
        <v>7</v>
      </c>
      <c r="C267" s="202">
        <v>6121112</v>
      </c>
      <c r="E267" s="222" t="s">
        <v>234</v>
      </c>
      <c r="F267" s="222"/>
      <c r="G267" s="222" t="s">
        <v>234</v>
      </c>
      <c r="H267" s="222" t="s">
        <v>234</v>
      </c>
      <c r="I267" s="222" t="s">
        <v>234</v>
      </c>
      <c r="J267" s="230">
        <v>6121112</v>
      </c>
      <c r="K267" s="222" t="s">
        <v>234</v>
      </c>
      <c r="L267" s="222" t="s">
        <v>234</v>
      </c>
      <c r="M267" s="230" t="s">
        <v>400</v>
      </c>
      <c r="N267" s="224"/>
      <c r="P267" s="225">
        <f t="shared" si="106"/>
        <v>0</v>
      </c>
      <c r="Q267" s="201" t="s">
        <v>234</v>
      </c>
      <c r="R267" s="224"/>
      <c r="T267" s="225">
        <f t="shared" si="107"/>
        <v>0</v>
      </c>
      <c r="Z267" s="332"/>
      <c r="AA267" s="332"/>
      <c r="AB267" s="332"/>
    </row>
    <row r="268" spans="1:28" ht="15" customHeight="1" x14ac:dyDescent="0.45">
      <c r="A268" s="201">
        <v>258</v>
      </c>
      <c r="B268" s="201">
        <f t="shared" ref="B268:B331" si="108">LEN(C268)</f>
        <v>7</v>
      </c>
      <c r="C268" s="202">
        <v>6121113</v>
      </c>
      <c r="E268" s="222" t="s">
        <v>234</v>
      </c>
      <c r="F268" s="222"/>
      <c r="G268" s="222" t="s">
        <v>234</v>
      </c>
      <c r="H268" s="222" t="s">
        <v>234</v>
      </c>
      <c r="I268" s="222" t="s">
        <v>234</v>
      </c>
      <c r="J268" s="230">
        <v>6121113</v>
      </c>
      <c r="K268" s="222" t="s">
        <v>234</v>
      </c>
      <c r="L268" s="222" t="s">
        <v>234</v>
      </c>
      <c r="M268" s="230" t="s">
        <v>401</v>
      </c>
      <c r="N268" s="224"/>
      <c r="P268" s="225">
        <f t="shared" si="106"/>
        <v>0</v>
      </c>
      <c r="Q268" s="201" t="s">
        <v>234</v>
      </c>
      <c r="R268" s="224"/>
      <c r="T268" s="225">
        <f t="shared" si="107"/>
        <v>0</v>
      </c>
      <c r="Z268" s="332"/>
      <c r="AA268" s="332"/>
      <c r="AB268" s="332"/>
    </row>
    <row r="269" spans="1:28" ht="15" customHeight="1" x14ac:dyDescent="0.45">
      <c r="A269" s="201">
        <v>259</v>
      </c>
      <c r="B269" s="201">
        <f t="shared" si="108"/>
        <v>7</v>
      </c>
      <c r="C269" s="202">
        <v>6121118</v>
      </c>
      <c r="E269" s="222" t="s">
        <v>234</v>
      </c>
      <c r="F269" s="222"/>
      <c r="G269" s="222" t="s">
        <v>234</v>
      </c>
      <c r="H269" s="222" t="s">
        <v>234</v>
      </c>
      <c r="I269" s="222" t="s">
        <v>234</v>
      </c>
      <c r="J269" s="230">
        <v>6121118</v>
      </c>
      <c r="K269" s="222" t="s">
        <v>234</v>
      </c>
      <c r="L269" s="222" t="s">
        <v>234</v>
      </c>
      <c r="M269" s="230" t="s">
        <v>402</v>
      </c>
      <c r="N269" s="224"/>
      <c r="P269" s="225">
        <f t="shared" si="106"/>
        <v>0</v>
      </c>
      <c r="Q269" s="201" t="s">
        <v>234</v>
      </c>
      <c r="R269" s="224"/>
      <c r="T269" s="225">
        <f t="shared" si="107"/>
        <v>0</v>
      </c>
      <c r="Z269" s="332"/>
      <c r="AA269" s="332"/>
      <c r="AB269" s="332"/>
    </row>
    <row r="270" spans="1:28" ht="15" customHeight="1" x14ac:dyDescent="0.45">
      <c r="A270" s="201">
        <v>260</v>
      </c>
      <c r="B270" s="201">
        <f t="shared" si="108"/>
        <v>6</v>
      </c>
      <c r="C270" s="202">
        <v>612112</v>
      </c>
      <c r="E270" s="222" t="s">
        <v>234</v>
      </c>
      <c r="F270" s="222"/>
      <c r="G270" s="222" t="s">
        <v>234</v>
      </c>
      <c r="H270" s="222" t="s">
        <v>234</v>
      </c>
      <c r="I270" s="229">
        <v>612112</v>
      </c>
      <c r="J270" s="222" t="s">
        <v>234</v>
      </c>
      <c r="K270" s="222" t="s">
        <v>234</v>
      </c>
      <c r="L270" s="222" t="s">
        <v>234</v>
      </c>
      <c r="M270" s="229" t="s">
        <v>403</v>
      </c>
      <c r="N270" s="224"/>
      <c r="P270" s="225">
        <f>N270-P271-P272-P273</f>
        <v>0</v>
      </c>
      <c r="Q270" s="201" t="s">
        <v>234</v>
      </c>
      <c r="R270" s="224"/>
      <c r="T270" s="225">
        <f>R270+T271+T272+T273</f>
        <v>0</v>
      </c>
      <c r="Z270" s="332"/>
      <c r="AA270" s="332"/>
      <c r="AB270" s="332"/>
    </row>
    <row r="271" spans="1:28" ht="15" customHeight="1" x14ac:dyDescent="0.45">
      <c r="A271" s="201">
        <v>261</v>
      </c>
      <c r="B271" s="201">
        <f t="shared" si="108"/>
        <v>7</v>
      </c>
      <c r="C271" s="202">
        <v>6121121</v>
      </c>
      <c r="E271" s="222" t="s">
        <v>234</v>
      </c>
      <c r="F271" s="222"/>
      <c r="G271" s="222" t="s">
        <v>234</v>
      </c>
      <c r="H271" s="222" t="s">
        <v>234</v>
      </c>
      <c r="I271" s="222" t="s">
        <v>234</v>
      </c>
      <c r="J271" s="230">
        <v>6121121</v>
      </c>
      <c r="K271" s="222" t="s">
        <v>234</v>
      </c>
      <c r="L271" s="222" t="s">
        <v>234</v>
      </c>
      <c r="M271" s="230" t="s">
        <v>404</v>
      </c>
      <c r="N271" s="224"/>
      <c r="P271" s="225">
        <f t="shared" ref="P271:P273" si="109">N271</f>
        <v>0</v>
      </c>
      <c r="Q271" s="201" t="s">
        <v>234</v>
      </c>
      <c r="R271" s="224"/>
      <c r="T271" s="225">
        <f t="shared" ref="T271:T273" si="110">R271</f>
        <v>0</v>
      </c>
      <c r="Z271" s="332"/>
      <c r="AA271" s="332"/>
      <c r="AB271" s="332"/>
    </row>
    <row r="272" spans="1:28" ht="15" customHeight="1" x14ac:dyDescent="0.45">
      <c r="A272" s="201">
        <v>262</v>
      </c>
      <c r="B272" s="201">
        <f t="shared" si="108"/>
        <v>7</v>
      </c>
      <c r="C272" s="202">
        <v>6121122</v>
      </c>
      <c r="E272" s="222" t="s">
        <v>234</v>
      </c>
      <c r="F272" s="222"/>
      <c r="G272" s="222" t="s">
        <v>234</v>
      </c>
      <c r="H272" s="222" t="s">
        <v>234</v>
      </c>
      <c r="I272" s="222" t="s">
        <v>234</v>
      </c>
      <c r="J272" s="230">
        <v>6121122</v>
      </c>
      <c r="K272" s="222" t="s">
        <v>234</v>
      </c>
      <c r="L272" s="222" t="s">
        <v>234</v>
      </c>
      <c r="M272" s="230" t="s">
        <v>405</v>
      </c>
      <c r="N272" s="224"/>
      <c r="P272" s="225">
        <f t="shared" si="109"/>
        <v>0</v>
      </c>
      <c r="Q272" s="201" t="s">
        <v>234</v>
      </c>
      <c r="R272" s="224"/>
      <c r="T272" s="225">
        <f t="shared" si="110"/>
        <v>0</v>
      </c>
      <c r="Z272" s="332"/>
      <c r="AA272" s="332"/>
      <c r="AB272" s="332"/>
    </row>
    <row r="273" spans="1:28" ht="15" customHeight="1" x14ac:dyDescent="0.45">
      <c r="A273" s="201">
        <v>263</v>
      </c>
      <c r="B273" s="201">
        <f t="shared" si="108"/>
        <v>7</v>
      </c>
      <c r="C273" s="202">
        <v>6121128</v>
      </c>
      <c r="E273" s="222" t="s">
        <v>234</v>
      </c>
      <c r="F273" s="222"/>
      <c r="G273" s="222" t="s">
        <v>234</v>
      </c>
      <c r="H273" s="222" t="s">
        <v>234</v>
      </c>
      <c r="I273" s="222" t="s">
        <v>234</v>
      </c>
      <c r="J273" s="230">
        <v>6121128</v>
      </c>
      <c r="K273" s="222" t="s">
        <v>234</v>
      </c>
      <c r="L273" s="222" t="s">
        <v>234</v>
      </c>
      <c r="M273" s="230" t="s">
        <v>406</v>
      </c>
      <c r="N273" s="224"/>
      <c r="P273" s="225">
        <f t="shared" si="109"/>
        <v>0</v>
      </c>
      <c r="Q273" s="201" t="s">
        <v>234</v>
      </c>
      <c r="R273" s="224"/>
      <c r="T273" s="225">
        <f t="shared" si="110"/>
        <v>0</v>
      </c>
      <c r="Z273" s="332"/>
      <c r="AA273" s="332"/>
      <c r="AB273" s="332"/>
    </row>
    <row r="274" spans="1:28" ht="15" customHeight="1" x14ac:dyDescent="0.45">
      <c r="A274" s="201">
        <v>264</v>
      </c>
      <c r="B274" s="201">
        <f t="shared" si="108"/>
        <v>6</v>
      </c>
      <c r="C274" s="202">
        <v>612113</v>
      </c>
      <c r="E274" s="222" t="s">
        <v>234</v>
      </c>
      <c r="F274" s="222"/>
      <c r="G274" s="222" t="s">
        <v>234</v>
      </c>
      <c r="H274" s="222" t="s">
        <v>234</v>
      </c>
      <c r="I274" s="229">
        <v>612113</v>
      </c>
      <c r="J274" s="222" t="s">
        <v>234</v>
      </c>
      <c r="K274" s="222" t="s">
        <v>234</v>
      </c>
      <c r="L274" s="222" t="s">
        <v>234</v>
      </c>
      <c r="M274" s="229" t="s">
        <v>407</v>
      </c>
      <c r="N274" s="224"/>
      <c r="P274" s="225">
        <f>N274-P275-P276-P277</f>
        <v>0</v>
      </c>
      <c r="Q274" s="201" t="s">
        <v>234</v>
      </c>
      <c r="R274" s="224"/>
      <c r="T274" s="225">
        <f>R274+T275+T276+T277</f>
        <v>0</v>
      </c>
      <c r="Z274" s="332"/>
      <c r="AA274" s="332"/>
      <c r="AB274" s="332"/>
    </row>
    <row r="275" spans="1:28" ht="15" customHeight="1" x14ac:dyDescent="0.45">
      <c r="A275" s="201">
        <v>265</v>
      </c>
      <c r="B275" s="201">
        <f t="shared" si="108"/>
        <v>7</v>
      </c>
      <c r="C275" s="202">
        <v>6121131</v>
      </c>
      <c r="E275" s="222" t="s">
        <v>234</v>
      </c>
      <c r="F275" s="222"/>
      <c r="G275" s="222" t="s">
        <v>234</v>
      </c>
      <c r="H275" s="222" t="s">
        <v>234</v>
      </c>
      <c r="I275" s="222" t="s">
        <v>234</v>
      </c>
      <c r="J275" s="230">
        <v>6121131</v>
      </c>
      <c r="K275" s="222" t="s">
        <v>234</v>
      </c>
      <c r="L275" s="222" t="s">
        <v>234</v>
      </c>
      <c r="M275" s="230" t="s">
        <v>408</v>
      </c>
      <c r="N275" s="224"/>
      <c r="P275" s="225">
        <f t="shared" ref="P275:P277" si="111">N275</f>
        <v>0</v>
      </c>
      <c r="Q275" s="201" t="s">
        <v>234</v>
      </c>
      <c r="R275" s="224"/>
      <c r="T275" s="225">
        <f t="shared" ref="T275:T277" si="112">R275</f>
        <v>0</v>
      </c>
      <c r="Z275" s="332"/>
      <c r="AA275" s="332"/>
      <c r="AB275" s="332"/>
    </row>
    <row r="276" spans="1:28" ht="15" customHeight="1" x14ac:dyDescent="0.45">
      <c r="A276" s="201">
        <v>266</v>
      </c>
      <c r="B276" s="201">
        <f t="shared" si="108"/>
        <v>7</v>
      </c>
      <c r="C276" s="202">
        <v>6121132</v>
      </c>
      <c r="E276" s="222" t="s">
        <v>234</v>
      </c>
      <c r="F276" s="222"/>
      <c r="G276" s="222" t="s">
        <v>234</v>
      </c>
      <c r="H276" s="222" t="s">
        <v>234</v>
      </c>
      <c r="I276" s="222" t="s">
        <v>234</v>
      </c>
      <c r="J276" s="230">
        <v>6121132</v>
      </c>
      <c r="K276" s="222" t="s">
        <v>234</v>
      </c>
      <c r="L276" s="222" t="s">
        <v>234</v>
      </c>
      <c r="M276" s="230" t="s">
        <v>409</v>
      </c>
      <c r="N276" s="224"/>
      <c r="P276" s="225">
        <f t="shared" si="111"/>
        <v>0</v>
      </c>
      <c r="Q276" s="201" t="s">
        <v>234</v>
      </c>
      <c r="R276" s="224"/>
      <c r="T276" s="225">
        <f t="shared" si="112"/>
        <v>0</v>
      </c>
      <c r="Z276" s="332"/>
      <c r="AA276" s="332"/>
      <c r="AB276" s="332"/>
    </row>
    <row r="277" spans="1:28" ht="15" customHeight="1" x14ac:dyDescent="0.45">
      <c r="A277" s="201">
        <v>267</v>
      </c>
      <c r="B277" s="201">
        <f t="shared" si="108"/>
        <v>7</v>
      </c>
      <c r="C277" s="202">
        <v>6121138</v>
      </c>
      <c r="E277" s="222" t="s">
        <v>234</v>
      </c>
      <c r="F277" s="222"/>
      <c r="G277" s="222" t="s">
        <v>234</v>
      </c>
      <c r="H277" s="222" t="s">
        <v>234</v>
      </c>
      <c r="I277" s="222" t="s">
        <v>234</v>
      </c>
      <c r="J277" s="230">
        <v>6121138</v>
      </c>
      <c r="K277" s="222" t="s">
        <v>234</v>
      </c>
      <c r="L277" s="222" t="s">
        <v>234</v>
      </c>
      <c r="M277" s="230" t="s">
        <v>410</v>
      </c>
      <c r="N277" s="224"/>
      <c r="P277" s="225">
        <f t="shared" si="111"/>
        <v>0</v>
      </c>
      <c r="Q277" s="201" t="s">
        <v>234</v>
      </c>
      <c r="R277" s="224"/>
      <c r="T277" s="225">
        <f t="shared" si="112"/>
        <v>0</v>
      </c>
      <c r="Z277" s="332"/>
      <c r="AA277" s="332"/>
      <c r="AB277" s="332"/>
    </row>
    <row r="278" spans="1:28" ht="15" customHeight="1" x14ac:dyDescent="0.45">
      <c r="A278" s="201">
        <v>268</v>
      </c>
      <c r="B278" s="201">
        <f t="shared" si="108"/>
        <v>6</v>
      </c>
      <c r="C278" s="202">
        <v>612114</v>
      </c>
      <c r="E278" s="222" t="s">
        <v>234</v>
      </c>
      <c r="F278" s="222"/>
      <c r="G278" s="222" t="s">
        <v>234</v>
      </c>
      <c r="H278" s="222" t="s">
        <v>234</v>
      </c>
      <c r="I278" s="229">
        <v>612114</v>
      </c>
      <c r="J278" s="222" t="s">
        <v>234</v>
      </c>
      <c r="K278" s="222" t="s">
        <v>234</v>
      </c>
      <c r="L278" s="222" t="s">
        <v>234</v>
      </c>
      <c r="M278" s="229" t="s">
        <v>411</v>
      </c>
      <c r="N278" s="224"/>
      <c r="P278" s="225">
        <f>N278</f>
        <v>0</v>
      </c>
      <c r="Q278" s="201" t="s">
        <v>234</v>
      </c>
      <c r="R278" s="224"/>
      <c r="T278" s="225">
        <f>R278</f>
        <v>0</v>
      </c>
      <c r="Z278" s="332"/>
      <c r="AA278" s="332"/>
      <c r="AB278" s="332"/>
    </row>
    <row r="279" spans="1:28" ht="15" customHeight="1" x14ac:dyDescent="0.45">
      <c r="A279" s="201">
        <v>269</v>
      </c>
      <c r="B279" s="201">
        <f t="shared" si="108"/>
        <v>6</v>
      </c>
      <c r="C279" s="202">
        <v>612118</v>
      </c>
      <c r="E279" s="222" t="s">
        <v>234</v>
      </c>
      <c r="F279" s="222"/>
      <c r="G279" s="222" t="s">
        <v>234</v>
      </c>
      <c r="H279" s="222" t="s">
        <v>234</v>
      </c>
      <c r="I279" s="229">
        <v>612118</v>
      </c>
      <c r="J279" s="222" t="s">
        <v>234</v>
      </c>
      <c r="K279" s="222" t="s">
        <v>234</v>
      </c>
      <c r="L279" s="222" t="s">
        <v>234</v>
      </c>
      <c r="M279" s="229" t="s">
        <v>412</v>
      </c>
      <c r="N279" s="224"/>
      <c r="P279" s="225">
        <f>N279</f>
        <v>0</v>
      </c>
      <c r="Q279" s="201" t="s">
        <v>234</v>
      </c>
      <c r="R279" s="224"/>
      <c r="T279" s="225">
        <f>R279</f>
        <v>0</v>
      </c>
      <c r="Z279" s="332"/>
      <c r="AA279" s="332"/>
      <c r="AB279" s="332"/>
    </row>
    <row r="280" spans="1:28" ht="15" customHeight="1" x14ac:dyDescent="0.45">
      <c r="A280" s="201">
        <v>270</v>
      </c>
      <c r="B280" s="201">
        <f t="shared" si="108"/>
        <v>5</v>
      </c>
      <c r="C280" s="202">
        <v>61212</v>
      </c>
      <c r="E280" s="222" t="s">
        <v>234</v>
      </c>
      <c r="F280" s="222"/>
      <c r="G280" s="222" t="s">
        <v>234</v>
      </c>
      <c r="H280" s="227">
        <v>61212</v>
      </c>
      <c r="I280" s="222" t="s">
        <v>234</v>
      </c>
      <c r="J280" s="222" t="s">
        <v>234</v>
      </c>
      <c r="K280" s="222" t="s">
        <v>234</v>
      </c>
      <c r="L280" s="222" t="s">
        <v>234</v>
      </c>
      <c r="M280" s="227" t="s">
        <v>413</v>
      </c>
      <c r="N280" s="224"/>
      <c r="P280" s="225">
        <f>N280-P281-P282-P283</f>
        <v>0</v>
      </c>
      <c r="Q280" s="201" t="s">
        <v>234</v>
      </c>
      <c r="R280" s="224"/>
      <c r="T280" s="225">
        <f>R280+T281+T282+T283</f>
        <v>0</v>
      </c>
      <c r="Z280" s="332"/>
      <c r="AA280" s="332"/>
      <c r="AB280" s="332"/>
    </row>
    <row r="281" spans="1:28" ht="15" customHeight="1" x14ac:dyDescent="0.45">
      <c r="A281" s="201">
        <v>271</v>
      </c>
      <c r="B281" s="201">
        <f t="shared" si="108"/>
        <v>6</v>
      </c>
      <c r="C281" s="202">
        <v>612121</v>
      </c>
      <c r="E281" s="222" t="s">
        <v>234</v>
      </c>
      <c r="F281" s="222"/>
      <c r="G281" s="222" t="s">
        <v>234</v>
      </c>
      <c r="H281" s="222" t="s">
        <v>234</v>
      </c>
      <c r="I281" s="229">
        <v>612121</v>
      </c>
      <c r="J281" s="222" t="s">
        <v>234</v>
      </c>
      <c r="K281" s="222" t="s">
        <v>234</v>
      </c>
      <c r="L281" s="222" t="s">
        <v>234</v>
      </c>
      <c r="M281" s="229" t="s">
        <v>414</v>
      </c>
      <c r="N281" s="224"/>
      <c r="P281" s="225">
        <f t="shared" ref="P281:P283" si="113">N281</f>
        <v>0</v>
      </c>
      <c r="Q281" s="201" t="s">
        <v>234</v>
      </c>
      <c r="R281" s="224"/>
      <c r="T281" s="225">
        <f t="shared" ref="T281:T283" si="114">R281</f>
        <v>0</v>
      </c>
      <c r="Z281" s="332"/>
      <c r="AA281" s="332"/>
      <c r="AB281" s="332"/>
    </row>
    <row r="282" spans="1:28" ht="15" customHeight="1" x14ac:dyDescent="0.45">
      <c r="A282" s="201">
        <v>272</v>
      </c>
      <c r="B282" s="201">
        <f t="shared" si="108"/>
        <v>6</v>
      </c>
      <c r="C282" s="202">
        <v>612122</v>
      </c>
      <c r="E282" s="222" t="s">
        <v>234</v>
      </c>
      <c r="F282" s="222"/>
      <c r="G282" s="222" t="s">
        <v>234</v>
      </c>
      <c r="H282" s="222" t="s">
        <v>234</v>
      </c>
      <c r="I282" s="229">
        <v>612122</v>
      </c>
      <c r="J282" s="222" t="s">
        <v>234</v>
      </c>
      <c r="K282" s="222" t="s">
        <v>234</v>
      </c>
      <c r="L282" s="222" t="s">
        <v>234</v>
      </c>
      <c r="M282" s="229" t="s">
        <v>415</v>
      </c>
      <c r="N282" s="224"/>
      <c r="P282" s="225">
        <f t="shared" si="113"/>
        <v>0</v>
      </c>
      <c r="Q282" s="201" t="s">
        <v>234</v>
      </c>
      <c r="R282" s="224"/>
      <c r="T282" s="225">
        <f t="shared" si="114"/>
        <v>0</v>
      </c>
      <c r="Z282" s="332"/>
      <c r="AA282" s="332"/>
      <c r="AB282" s="332"/>
    </row>
    <row r="283" spans="1:28" ht="15" customHeight="1" x14ac:dyDescent="0.45">
      <c r="A283" s="201">
        <v>273</v>
      </c>
      <c r="B283" s="201">
        <f t="shared" si="108"/>
        <v>6</v>
      </c>
      <c r="C283" s="202">
        <v>612123</v>
      </c>
      <c r="E283" s="222" t="s">
        <v>234</v>
      </c>
      <c r="F283" s="222"/>
      <c r="G283" s="222" t="s">
        <v>234</v>
      </c>
      <c r="H283" s="222" t="s">
        <v>234</v>
      </c>
      <c r="I283" s="229">
        <v>612123</v>
      </c>
      <c r="J283" s="222" t="s">
        <v>234</v>
      </c>
      <c r="K283" s="222" t="s">
        <v>234</v>
      </c>
      <c r="L283" s="222" t="s">
        <v>234</v>
      </c>
      <c r="M283" s="229" t="s">
        <v>416</v>
      </c>
      <c r="N283" s="224"/>
      <c r="P283" s="225">
        <f t="shared" si="113"/>
        <v>0</v>
      </c>
      <c r="Q283" s="201" t="s">
        <v>234</v>
      </c>
      <c r="R283" s="224"/>
      <c r="T283" s="225">
        <f t="shared" si="114"/>
        <v>0</v>
      </c>
      <c r="Z283" s="332"/>
      <c r="AA283" s="332"/>
      <c r="AB283" s="332"/>
    </row>
    <row r="284" spans="1:28" ht="15" customHeight="1" x14ac:dyDescent="0.45">
      <c r="A284" s="201">
        <v>274</v>
      </c>
      <c r="B284" s="201">
        <f t="shared" si="108"/>
        <v>5</v>
      </c>
      <c r="C284" s="202">
        <v>61213</v>
      </c>
      <c r="E284" s="222" t="s">
        <v>234</v>
      </c>
      <c r="F284" s="222"/>
      <c r="G284" s="222" t="s">
        <v>234</v>
      </c>
      <c r="H284" s="227">
        <v>61213</v>
      </c>
      <c r="I284" s="222" t="s">
        <v>234</v>
      </c>
      <c r="J284" s="222" t="s">
        <v>234</v>
      </c>
      <c r="K284" s="222" t="s">
        <v>234</v>
      </c>
      <c r="L284" s="222" t="s">
        <v>234</v>
      </c>
      <c r="M284" s="227" t="s">
        <v>417</v>
      </c>
      <c r="N284" s="224"/>
      <c r="P284" s="225">
        <f>N284</f>
        <v>0</v>
      </c>
      <c r="Q284" s="201" t="s">
        <v>234</v>
      </c>
      <c r="R284" s="224"/>
      <c r="T284" s="225">
        <f>R284</f>
        <v>0</v>
      </c>
      <c r="Z284" s="332"/>
      <c r="AA284" s="332"/>
      <c r="AB284" s="332"/>
    </row>
    <row r="285" spans="1:28" ht="15" customHeight="1" x14ac:dyDescent="0.45">
      <c r="A285" s="201">
        <v>275</v>
      </c>
      <c r="B285" s="201">
        <f t="shared" si="108"/>
        <v>5</v>
      </c>
      <c r="C285" s="202">
        <v>61214</v>
      </c>
      <c r="E285" s="222" t="s">
        <v>234</v>
      </c>
      <c r="F285" s="222"/>
      <c r="G285" s="222" t="s">
        <v>234</v>
      </c>
      <c r="H285" s="227">
        <v>61214</v>
      </c>
      <c r="I285" s="222" t="s">
        <v>234</v>
      </c>
      <c r="J285" s="222" t="s">
        <v>234</v>
      </c>
      <c r="K285" s="222" t="s">
        <v>234</v>
      </c>
      <c r="L285" s="222" t="s">
        <v>234</v>
      </c>
      <c r="M285" s="227" t="s">
        <v>418</v>
      </c>
      <c r="N285" s="224"/>
      <c r="P285" s="225">
        <f>N285-P286-P287-P288</f>
        <v>0</v>
      </c>
      <c r="Q285" s="201" t="s">
        <v>234</v>
      </c>
      <c r="R285" s="224"/>
      <c r="T285" s="225">
        <f>R285+T286+T287+T288</f>
        <v>0</v>
      </c>
      <c r="Z285" s="332"/>
      <c r="AA285" s="332"/>
      <c r="AB285" s="332"/>
    </row>
    <row r="286" spans="1:28" ht="15" customHeight="1" x14ac:dyDescent="0.45">
      <c r="A286" s="201">
        <v>276</v>
      </c>
      <c r="B286" s="201">
        <f t="shared" si="108"/>
        <v>6</v>
      </c>
      <c r="C286" s="202">
        <v>612141</v>
      </c>
      <c r="E286" s="222" t="s">
        <v>234</v>
      </c>
      <c r="F286" s="222"/>
      <c r="G286" s="222" t="s">
        <v>234</v>
      </c>
      <c r="H286" s="222" t="s">
        <v>234</v>
      </c>
      <c r="I286" s="229">
        <v>612141</v>
      </c>
      <c r="J286" s="222" t="s">
        <v>234</v>
      </c>
      <c r="K286" s="222" t="s">
        <v>234</v>
      </c>
      <c r="L286" s="222" t="s">
        <v>234</v>
      </c>
      <c r="M286" s="229" t="s">
        <v>419</v>
      </c>
      <c r="N286" s="224"/>
      <c r="P286" s="225">
        <f t="shared" ref="P286:P288" si="115">N286</f>
        <v>0</v>
      </c>
      <c r="Q286" s="201" t="s">
        <v>234</v>
      </c>
      <c r="R286" s="224"/>
      <c r="T286" s="225">
        <f t="shared" ref="T286:T288" si="116">R286</f>
        <v>0</v>
      </c>
      <c r="Z286" s="332"/>
      <c r="AA286" s="332"/>
      <c r="AB286" s="332"/>
    </row>
    <row r="287" spans="1:28" ht="15" customHeight="1" x14ac:dyDescent="0.45">
      <c r="A287" s="201">
        <v>277</v>
      </c>
      <c r="B287" s="201">
        <f t="shared" si="108"/>
        <v>6</v>
      </c>
      <c r="C287" s="202">
        <v>612142</v>
      </c>
      <c r="E287" s="222" t="s">
        <v>234</v>
      </c>
      <c r="F287" s="222"/>
      <c r="G287" s="222" t="s">
        <v>234</v>
      </c>
      <c r="H287" s="222" t="s">
        <v>234</v>
      </c>
      <c r="I287" s="229">
        <v>612142</v>
      </c>
      <c r="J287" s="222" t="s">
        <v>234</v>
      </c>
      <c r="K287" s="222" t="s">
        <v>234</v>
      </c>
      <c r="L287" s="222" t="s">
        <v>234</v>
      </c>
      <c r="M287" s="229" t="s">
        <v>420</v>
      </c>
      <c r="N287" s="224"/>
      <c r="P287" s="225">
        <f t="shared" si="115"/>
        <v>0</v>
      </c>
      <c r="Q287" s="201" t="s">
        <v>234</v>
      </c>
      <c r="R287" s="224"/>
      <c r="T287" s="225">
        <f t="shared" si="116"/>
        <v>0</v>
      </c>
      <c r="Z287" s="332"/>
      <c r="AA287" s="332"/>
      <c r="AB287" s="332"/>
    </row>
    <row r="288" spans="1:28" ht="15" customHeight="1" x14ac:dyDescent="0.45">
      <c r="A288" s="201">
        <v>278</v>
      </c>
      <c r="B288" s="201">
        <f t="shared" si="108"/>
        <v>6</v>
      </c>
      <c r="C288" s="202">
        <v>612148</v>
      </c>
      <c r="E288" s="222" t="s">
        <v>234</v>
      </c>
      <c r="F288" s="222"/>
      <c r="G288" s="222" t="s">
        <v>234</v>
      </c>
      <c r="H288" s="222" t="s">
        <v>234</v>
      </c>
      <c r="I288" s="229">
        <v>612148</v>
      </c>
      <c r="J288" s="222" t="s">
        <v>234</v>
      </c>
      <c r="K288" s="222" t="s">
        <v>234</v>
      </c>
      <c r="L288" s="222" t="s">
        <v>234</v>
      </c>
      <c r="M288" s="229" t="s">
        <v>421</v>
      </c>
      <c r="N288" s="224"/>
      <c r="P288" s="225">
        <f t="shared" si="115"/>
        <v>0</v>
      </c>
      <c r="Q288" s="201" t="s">
        <v>234</v>
      </c>
      <c r="R288" s="224"/>
      <c r="T288" s="225">
        <f t="shared" si="116"/>
        <v>0</v>
      </c>
      <c r="Z288" s="332"/>
      <c r="AA288" s="332"/>
      <c r="AB288" s="332"/>
    </row>
    <row r="289" spans="1:28" ht="15" customHeight="1" x14ac:dyDescent="0.45">
      <c r="A289" s="201">
        <v>279</v>
      </c>
      <c r="B289" s="201">
        <f t="shared" si="108"/>
        <v>5</v>
      </c>
      <c r="C289" s="202">
        <v>61215</v>
      </c>
      <c r="E289" s="222" t="s">
        <v>234</v>
      </c>
      <c r="F289" s="222"/>
      <c r="G289" s="222" t="s">
        <v>234</v>
      </c>
      <c r="H289" s="227">
        <v>61215</v>
      </c>
      <c r="I289" s="222" t="s">
        <v>234</v>
      </c>
      <c r="J289" s="222" t="s">
        <v>234</v>
      </c>
      <c r="K289" s="222" t="s">
        <v>234</v>
      </c>
      <c r="L289" s="222" t="s">
        <v>234</v>
      </c>
      <c r="M289" s="227" t="s">
        <v>422</v>
      </c>
      <c r="N289" s="224"/>
      <c r="P289" s="225">
        <f>N289-P290-P291-P292-P293</f>
        <v>0</v>
      </c>
      <c r="Q289" s="201" t="s">
        <v>234</v>
      </c>
      <c r="R289" s="224"/>
      <c r="T289" s="225">
        <f>R289+T290+T291+T292+T293</f>
        <v>0</v>
      </c>
      <c r="Z289" s="332"/>
      <c r="AA289" s="332"/>
      <c r="AB289" s="332"/>
    </row>
    <row r="290" spans="1:28" ht="15" customHeight="1" x14ac:dyDescent="0.45">
      <c r="A290" s="201">
        <v>280</v>
      </c>
      <c r="B290" s="201">
        <f t="shared" si="108"/>
        <v>6</v>
      </c>
      <c r="C290" s="202">
        <v>612151</v>
      </c>
      <c r="E290" s="222" t="s">
        <v>234</v>
      </c>
      <c r="F290" s="222"/>
      <c r="G290" s="222" t="s">
        <v>234</v>
      </c>
      <c r="H290" s="222" t="s">
        <v>234</v>
      </c>
      <c r="I290" s="229">
        <v>612151</v>
      </c>
      <c r="J290" s="222" t="s">
        <v>234</v>
      </c>
      <c r="K290" s="222" t="s">
        <v>234</v>
      </c>
      <c r="L290" s="222" t="s">
        <v>234</v>
      </c>
      <c r="M290" s="229" t="s">
        <v>423</v>
      </c>
      <c r="N290" s="224"/>
      <c r="P290" s="225">
        <f t="shared" ref="P290:P293" si="117">N290</f>
        <v>0</v>
      </c>
      <c r="Q290" s="201" t="s">
        <v>234</v>
      </c>
      <c r="R290" s="224"/>
      <c r="T290" s="225">
        <f t="shared" ref="T290:T293" si="118">R290</f>
        <v>0</v>
      </c>
      <c r="Z290" s="332"/>
      <c r="AA290" s="332"/>
      <c r="AB290" s="332"/>
    </row>
    <row r="291" spans="1:28" ht="15" customHeight="1" x14ac:dyDescent="0.45">
      <c r="A291" s="201">
        <v>281</v>
      </c>
      <c r="B291" s="201">
        <f t="shared" si="108"/>
        <v>6</v>
      </c>
      <c r="C291" s="202">
        <v>612152</v>
      </c>
      <c r="E291" s="222" t="s">
        <v>234</v>
      </c>
      <c r="F291" s="222"/>
      <c r="G291" s="222" t="s">
        <v>234</v>
      </c>
      <c r="H291" s="222" t="s">
        <v>234</v>
      </c>
      <c r="I291" s="229">
        <v>612152</v>
      </c>
      <c r="J291" s="222" t="s">
        <v>234</v>
      </c>
      <c r="K291" s="222" t="s">
        <v>234</v>
      </c>
      <c r="L291" s="222" t="s">
        <v>234</v>
      </c>
      <c r="M291" s="229" t="s">
        <v>424</v>
      </c>
      <c r="N291" s="224"/>
      <c r="P291" s="225">
        <f t="shared" si="117"/>
        <v>0</v>
      </c>
      <c r="Q291" s="201" t="s">
        <v>234</v>
      </c>
      <c r="R291" s="224"/>
      <c r="T291" s="225">
        <f t="shared" si="118"/>
        <v>0</v>
      </c>
      <c r="Z291" s="332"/>
      <c r="AA291" s="332"/>
      <c r="AB291" s="332"/>
    </row>
    <row r="292" spans="1:28" ht="15" customHeight="1" x14ac:dyDescent="0.45">
      <c r="A292" s="201">
        <v>282</v>
      </c>
      <c r="B292" s="201">
        <f t="shared" si="108"/>
        <v>6</v>
      </c>
      <c r="C292" s="202">
        <v>612153</v>
      </c>
      <c r="E292" s="222" t="s">
        <v>234</v>
      </c>
      <c r="F292" s="222"/>
      <c r="G292" s="222" t="s">
        <v>234</v>
      </c>
      <c r="H292" s="222" t="s">
        <v>234</v>
      </c>
      <c r="I292" s="229">
        <v>612153</v>
      </c>
      <c r="J292" s="222" t="s">
        <v>234</v>
      </c>
      <c r="K292" s="222" t="s">
        <v>234</v>
      </c>
      <c r="L292" s="222" t="s">
        <v>234</v>
      </c>
      <c r="M292" s="229" t="s">
        <v>425</v>
      </c>
      <c r="N292" s="224"/>
      <c r="P292" s="225">
        <f t="shared" si="117"/>
        <v>0</v>
      </c>
      <c r="Q292" s="201" t="s">
        <v>234</v>
      </c>
      <c r="R292" s="224"/>
      <c r="T292" s="225">
        <f t="shared" si="118"/>
        <v>0</v>
      </c>
      <c r="Z292" s="332"/>
      <c r="AA292" s="332"/>
      <c r="AB292" s="332"/>
    </row>
    <row r="293" spans="1:28" ht="15" customHeight="1" x14ac:dyDescent="0.45">
      <c r="A293" s="201">
        <v>283</v>
      </c>
      <c r="B293" s="201">
        <f t="shared" si="108"/>
        <v>6</v>
      </c>
      <c r="C293" s="202">
        <v>612158</v>
      </c>
      <c r="E293" s="222" t="s">
        <v>234</v>
      </c>
      <c r="F293" s="222"/>
      <c r="G293" s="222" t="s">
        <v>234</v>
      </c>
      <c r="H293" s="222" t="s">
        <v>234</v>
      </c>
      <c r="I293" s="229">
        <v>612158</v>
      </c>
      <c r="J293" s="222" t="s">
        <v>234</v>
      </c>
      <c r="K293" s="222" t="s">
        <v>234</v>
      </c>
      <c r="L293" s="222" t="s">
        <v>234</v>
      </c>
      <c r="M293" s="229" t="s">
        <v>426</v>
      </c>
      <c r="N293" s="224"/>
      <c r="P293" s="225">
        <f t="shared" si="117"/>
        <v>0</v>
      </c>
      <c r="Q293" s="201" t="s">
        <v>234</v>
      </c>
      <c r="R293" s="224"/>
      <c r="T293" s="225">
        <f t="shared" si="118"/>
        <v>0</v>
      </c>
      <c r="Z293" s="332"/>
      <c r="AA293" s="332"/>
      <c r="AB293" s="332"/>
    </row>
    <row r="294" spans="1:28" ht="15" customHeight="1" x14ac:dyDescent="0.45">
      <c r="A294" s="201">
        <v>284</v>
      </c>
      <c r="B294" s="201">
        <f t="shared" si="108"/>
        <v>5</v>
      </c>
      <c r="C294" s="202">
        <v>61216</v>
      </c>
      <c r="E294" s="222" t="s">
        <v>234</v>
      </c>
      <c r="F294" s="222"/>
      <c r="G294" s="222" t="s">
        <v>234</v>
      </c>
      <c r="H294" s="227">
        <v>61216</v>
      </c>
      <c r="I294" s="222" t="s">
        <v>234</v>
      </c>
      <c r="J294" s="222" t="s">
        <v>234</v>
      </c>
      <c r="K294" s="222" t="s">
        <v>234</v>
      </c>
      <c r="L294" s="222" t="s">
        <v>234</v>
      </c>
      <c r="M294" s="227" t="s">
        <v>427</v>
      </c>
      <c r="N294" s="224"/>
      <c r="P294" s="225">
        <f>N294-P295-P296-P297-P298-P299-P300-P301-P302-P303-P304-P305-P306-P307-P308-P309-P310-P311-P312-P313-P314-P315-P316-P317-P318-P319-P320-P321-P322-P323-P324-P325-P326-P327-P328-P329-P330</f>
        <v>0</v>
      </c>
      <c r="Q294" s="201" t="s">
        <v>234</v>
      </c>
      <c r="R294" s="224"/>
      <c r="T294" s="225">
        <f>R294+T295+T301+T307+T315+T330</f>
        <v>0</v>
      </c>
      <c r="Z294" s="332"/>
      <c r="AA294" s="332"/>
      <c r="AB294" s="332"/>
    </row>
    <row r="295" spans="1:28" ht="15" customHeight="1" x14ac:dyDescent="0.45">
      <c r="A295" s="201">
        <v>285</v>
      </c>
      <c r="B295" s="201">
        <f t="shared" si="108"/>
        <v>6</v>
      </c>
      <c r="C295" s="202">
        <v>612161</v>
      </c>
      <c r="E295" s="222" t="s">
        <v>234</v>
      </c>
      <c r="F295" s="222"/>
      <c r="G295" s="222" t="s">
        <v>234</v>
      </c>
      <c r="H295" s="222" t="s">
        <v>234</v>
      </c>
      <c r="I295" s="229">
        <v>612161</v>
      </c>
      <c r="J295" s="222" t="s">
        <v>234</v>
      </c>
      <c r="K295" s="222" t="s">
        <v>234</v>
      </c>
      <c r="L295" s="222" t="s">
        <v>234</v>
      </c>
      <c r="M295" s="229" t="s">
        <v>428</v>
      </c>
      <c r="N295" s="224"/>
      <c r="P295" s="225">
        <f>N295-P296-P297-P298-P299-P300</f>
        <v>0</v>
      </c>
      <c r="Q295" s="201" t="s">
        <v>234</v>
      </c>
      <c r="R295" s="224"/>
      <c r="T295" s="225">
        <f>R295+T296+T297+T298+T299+T300</f>
        <v>0</v>
      </c>
      <c r="Z295" s="332"/>
      <c r="AA295" s="332"/>
      <c r="AB295" s="332"/>
    </row>
    <row r="296" spans="1:28" ht="15" customHeight="1" x14ac:dyDescent="0.45">
      <c r="A296" s="201">
        <v>286</v>
      </c>
      <c r="B296" s="201">
        <f t="shared" si="108"/>
        <v>7</v>
      </c>
      <c r="C296" s="202">
        <v>6121611</v>
      </c>
      <c r="E296" s="222" t="s">
        <v>234</v>
      </c>
      <c r="F296" s="222"/>
      <c r="G296" s="222" t="s">
        <v>234</v>
      </c>
      <c r="H296" s="222" t="s">
        <v>234</v>
      </c>
      <c r="I296" s="222" t="s">
        <v>234</v>
      </c>
      <c r="J296" s="230">
        <v>6121611</v>
      </c>
      <c r="K296" s="222" t="s">
        <v>234</v>
      </c>
      <c r="L296" s="222" t="s">
        <v>234</v>
      </c>
      <c r="M296" s="230" t="s">
        <v>429</v>
      </c>
      <c r="N296" s="224"/>
      <c r="P296" s="225">
        <f t="shared" ref="P296:P300" si="119">N296</f>
        <v>0</v>
      </c>
      <c r="Q296" s="201" t="s">
        <v>234</v>
      </c>
      <c r="R296" s="224"/>
      <c r="T296" s="225">
        <f t="shared" ref="T296:T300" si="120">R296</f>
        <v>0</v>
      </c>
      <c r="Z296" s="332"/>
      <c r="AA296" s="332"/>
      <c r="AB296" s="332"/>
    </row>
    <row r="297" spans="1:28" ht="15" customHeight="1" x14ac:dyDescent="0.45">
      <c r="A297" s="201">
        <v>287</v>
      </c>
      <c r="B297" s="201">
        <f t="shared" si="108"/>
        <v>7</v>
      </c>
      <c r="C297" s="202">
        <v>6121612</v>
      </c>
      <c r="E297" s="222" t="s">
        <v>234</v>
      </c>
      <c r="F297" s="222"/>
      <c r="G297" s="222" t="s">
        <v>234</v>
      </c>
      <c r="H297" s="222" t="s">
        <v>234</v>
      </c>
      <c r="I297" s="222" t="s">
        <v>234</v>
      </c>
      <c r="J297" s="230">
        <v>6121612</v>
      </c>
      <c r="K297" s="222" t="s">
        <v>234</v>
      </c>
      <c r="L297" s="222" t="s">
        <v>234</v>
      </c>
      <c r="M297" s="230" t="s">
        <v>430</v>
      </c>
      <c r="N297" s="224"/>
      <c r="P297" s="225">
        <f t="shared" si="119"/>
        <v>0</v>
      </c>
      <c r="Q297" s="201" t="s">
        <v>234</v>
      </c>
      <c r="R297" s="224"/>
      <c r="T297" s="225">
        <f t="shared" si="120"/>
        <v>0</v>
      </c>
      <c r="Z297" s="332"/>
      <c r="AA297" s="332"/>
      <c r="AB297" s="332"/>
    </row>
    <row r="298" spans="1:28" ht="15" customHeight="1" x14ac:dyDescent="0.45">
      <c r="A298" s="201">
        <v>288</v>
      </c>
      <c r="B298" s="201">
        <f t="shared" si="108"/>
        <v>7</v>
      </c>
      <c r="C298" s="202">
        <v>6121613</v>
      </c>
      <c r="E298" s="222" t="s">
        <v>234</v>
      </c>
      <c r="F298" s="222"/>
      <c r="G298" s="222" t="s">
        <v>234</v>
      </c>
      <c r="H298" s="222" t="s">
        <v>234</v>
      </c>
      <c r="I298" s="222" t="s">
        <v>234</v>
      </c>
      <c r="J298" s="230">
        <v>6121613</v>
      </c>
      <c r="K298" s="222" t="s">
        <v>234</v>
      </c>
      <c r="L298" s="222" t="s">
        <v>234</v>
      </c>
      <c r="M298" s="230" t="s">
        <v>431</v>
      </c>
      <c r="N298" s="224"/>
      <c r="P298" s="225">
        <f t="shared" si="119"/>
        <v>0</v>
      </c>
      <c r="Q298" s="201" t="s">
        <v>234</v>
      </c>
      <c r="R298" s="224"/>
      <c r="T298" s="225">
        <f t="shared" si="120"/>
        <v>0</v>
      </c>
      <c r="Z298" s="332"/>
      <c r="AA298" s="332"/>
      <c r="AB298" s="332"/>
    </row>
    <row r="299" spans="1:28" ht="15" customHeight="1" x14ac:dyDescent="0.45">
      <c r="A299" s="201">
        <v>289</v>
      </c>
      <c r="B299" s="201">
        <f t="shared" si="108"/>
        <v>7</v>
      </c>
      <c r="C299" s="202">
        <v>6121614</v>
      </c>
      <c r="E299" s="222" t="s">
        <v>234</v>
      </c>
      <c r="F299" s="222"/>
      <c r="G299" s="222" t="s">
        <v>234</v>
      </c>
      <c r="H299" s="222" t="s">
        <v>234</v>
      </c>
      <c r="I299" s="222" t="s">
        <v>234</v>
      </c>
      <c r="J299" s="230">
        <v>6121614</v>
      </c>
      <c r="K299" s="222" t="s">
        <v>234</v>
      </c>
      <c r="L299" s="222" t="s">
        <v>234</v>
      </c>
      <c r="M299" s="230" t="s">
        <v>432</v>
      </c>
      <c r="N299" s="224"/>
      <c r="P299" s="225">
        <f t="shared" si="119"/>
        <v>0</v>
      </c>
      <c r="Q299" s="201" t="s">
        <v>234</v>
      </c>
      <c r="R299" s="224"/>
      <c r="T299" s="225">
        <f t="shared" si="120"/>
        <v>0</v>
      </c>
      <c r="Z299" s="332"/>
      <c r="AA299" s="332"/>
      <c r="AB299" s="332"/>
    </row>
    <row r="300" spans="1:28" ht="15" customHeight="1" x14ac:dyDescent="0.45">
      <c r="A300" s="201">
        <v>290</v>
      </c>
      <c r="B300" s="201">
        <f t="shared" si="108"/>
        <v>7</v>
      </c>
      <c r="C300" s="202">
        <v>6121618</v>
      </c>
      <c r="E300" s="222" t="s">
        <v>234</v>
      </c>
      <c r="F300" s="222"/>
      <c r="G300" s="222" t="s">
        <v>234</v>
      </c>
      <c r="H300" s="222" t="s">
        <v>234</v>
      </c>
      <c r="I300" s="222" t="s">
        <v>234</v>
      </c>
      <c r="J300" s="230">
        <v>6121618</v>
      </c>
      <c r="K300" s="222" t="s">
        <v>234</v>
      </c>
      <c r="L300" s="222" t="s">
        <v>234</v>
      </c>
      <c r="M300" s="230" t="s">
        <v>433</v>
      </c>
      <c r="N300" s="224"/>
      <c r="P300" s="225">
        <f t="shared" si="119"/>
        <v>0</v>
      </c>
      <c r="Q300" s="201" t="s">
        <v>234</v>
      </c>
      <c r="R300" s="224"/>
      <c r="T300" s="225">
        <f t="shared" si="120"/>
        <v>0</v>
      </c>
      <c r="Z300" s="332"/>
      <c r="AA300" s="332"/>
      <c r="AB300" s="332"/>
    </row>
    <row r="301" spans="1:28" ht="15" customHeight="1" x14ac:dyDescent="0.45">
      <c r="A301" s="201">
        <v>291</v>
      </c>
      <c r="B301" s="201">
        <f t="shared" si="108"/>
        <v>6</v>
      </c>
      <c r="C301" s="202">
        <v>612162</v>
      </c>
      <c r="E301" s="222" t="s">
        <v>234</v>
      </c>
      <c r="F301" s="222"/>
      <c r="G301" s="222" t="s">
        <v>234</v>
      </c>
      <c r="H301" s="222" t="s">
        <v>234</v>
      </c>
      <c r="I301" s="229">
        <v>612162</v>
      </c>
      <c r="J301" s="222" t="s">
        <v>234</v>
      </c>
      <c r="K301" s="222" t="s">
        <v>234</v>
      </c>
      <c r="L301" s="222" t="s">
        <v>234</v>
      </c>
      <c r="M301" s="229" t="s">
        <v>434</v>
      </c>
      <c r="N301" s="224"/>
      <c r="P301" s="225">
        <f>N301-P302-P303-P304-P305-P306</f>
        <v>0</v>
      </c>
      <c r="Q301" s="201" t="s">
        <v>234</v>
      </c>
      <c r="R301" s="224"/>
      <c r="T301" s="225">
        <f>R301+T302+T303+T304+T305+T306</f>
        <v>0</v>
      </c>
      <c r="Z301" s="332"/>
      <c r="AA301" s="332"/>
      <c r="AB301" s="332"/>
    </row>
    <row r="302" spans="1:28" ht="15" customHeight="1" x14ac:dyDescent="0.45">
      <c r="A302" s="201">
        <v>292</v>
      </c>
      <c r="B302" s="201">
        <f t="shared" si="108"/>
        <v>7</v>
      </c>
      <c r="C302" s="202">
        <v>6121621</v>
      </c>
      <c r="E302" s="222" t="s">
        <v>234</v>
      </c>
      <c r="F302" s="222"/>
      <c r="G302" s="222" t="s">
        <v>234</v>
      </c>
      <c r="H302" s="222" t="s">
        <v>234</v>
      </c>
      <c r="I302" s="222" t="s">
        <v>234</v>
      </c>
      <c r="J302" s="230">
        <v>6121621</v>
      </c>
      <c r="K302" s="222" t="s">
        <v>234</v>
      </c>
      <c r="L302" s="222" t="s">
        <v>234</v>
      </c>
      <c r="M302" s="230" t="s">
        <v>435</v>
      </c>
      <c r="N302" s="224"/>
      <c r="P302" s="225">
        <f t="shared" ref="P302:P306" si="121">N302</f>
        <v>0</v>
      </c>
      <c r="Q302" s="201" t="s">
        <v>234</v>
      </c>
      <c r="R302" s="224"/>
      <c r="T302" s="225">
        <f t="shared" ref="T302:T306" si="122">R302</f>
        <v>0</v>
      </c>
      <c r="Z302" s="332"/>
      <c r="AA302" s="332"/>
      <c r="AB302" s="332"/>
    </row>
    <row r="303" spans="1:28" ht="15" customHeight="1" x14ac:dyDescent="0.45">
      <c r="A303" s="201">
        <v>293</v>
      </c>
      <c r="B303" s="201">
        <f t="shared" si="108"/>
        <v>7</v>
      </c>
      <c r="C303" s="202">
        <v>6121622</v>
      </c>
      <c r="E303" s="222" t="s">
        <v>234</v>
      </c>
      <c r="F303" s="222"/>
      <c r="G303" s="222" t="s">
        <v>234</v>
      </c>
      <c r="H303" s="222" t="s">
        <v>234</v>
      </c>
      <c r="I303" s="222" t="s">
        <v>234</v>
      </c>
      <c r="J303" s="230">
        <v>6121622</v>
      </c>
      <c r="K303" s="222" t="s">
        <v>234</v>
      </c>
      <c r="L303" s="222" t="s">
        <v>234</v>
      </c>
      <c r="M303" s="230" t="s">
        <v>436</v>
      </c>
      <c r="N303" s="224"/>
      <c r="P303" s="225">
        <f t="shared" si="121"/>
        <v>0</v>
      </c>
      <c r="Q303" s="201" t="s">
        <v>234</v>
      </c>
      <c r="R303" s="224"/>
      <c r="T303" s="225">
        <f t="shared" si="122"/>
        <v>0</v>
      </c>
      <c r="Z303" s="332"/>
      <c r="AA303" s="332"/>
      <c r="AB303" s="332"/>
    </row>
    <row r="304" spans="1:28" ht="15" customHeight="1" x14ac:dyDescent="0.45">
      <c r="A304" s="201">
        <v>294</v>
      </c>
      <c r="B304" s="201">
        <f t="shared" si="108"/>
        <v>7</v>
      </c>
      <c r="C304" s="202">
        <v>6121623</v>
      </c>
      <c r="E304" s="222" t="s">
        <v>234</v>
      </c>
      <c r="F304" s="222"/>
      <c r="G304" s="222" t="s">
        <v>234</v>
      </c>
      <c r="H304" s="222" t="s">
        <v>234</v>
      </c>
      <c r="I304" s="222" t="s">
        <v>234</v>
      </c>
      <c r="J304" s="230">
        <v>6121623</v>
      </c>
      <c r="K304" s="222" t="s">
        <v>234</v>
      </c>
      <c r="L304" s="222" t="s">
        <v>234</v>
      </c>
      <c r="M304" s="230" t="s">
        <v>437</v>
      </c>
      <c r="N304" s="224"/>
      <c r="P304" s="225">
        <f t="shared" si="121"/>
        <v>0</v>
      </c>
      <c r="Q304" s="201" t="s">
        <v>234</v>
      </c>
      <c r="R304" s="224"/>
      <c r="T304" s="225">
        <f t="shared" si="122"/>
        <v>0</v>
      </c>
      <c r="Z304" s="332"/>
      <c r="AA304" s="332"/>
      <c r="AB304" s="332"/>
    </row>
    <row r="305" spans="1:28" ht="15" customHeight="1" x14ac:dyDescent="0.45">
      <c r="A305" s="201">
        <v>295</v>
      </c>
      <c r="B305" s="201">
        <f t="shared" si="108"/>
        <v>7</v>
      </c>
      <c r="C305" s="202">
        <v>6121624</v>
      </c>
      <c r="E305" s="222" t="s">
        <v>234</v>
      </c>
      <c r="F305" s="222"/>
      <c r="G305" s="222" t="s">
        <v>234</v>
      </c>
      <c r="H305" s="222" t="s">
        <v>234</v>
      </c>
      <c r="I305" s="222" t="s">
        <v>234</v>
      </c>
      <c r="J305" s="230">
        <v>6121624</v>
      </c>
      <c r="K305" s="222" t="s">
        <v>234</v>
      </c>
      <c r="L305" s="222" t="s">
        <v>234</v>
      </c>
      <c r="M305" s="230" t="s">
        <v>438</v>
      </c>
      <c r="N305" s="224"/>
      <c r="P305" s="225">
        <f t="shared" si="121"/>
        <v>0</v>
      </c>
      <c r="Q305" s="201" t="s">
        <v>234</v>
      </c>
      <c r="R305" s="224"/>
      <c r="T305" s="225">
        <f t="shared" si="122"/>
        <v>0</v>
      </c>
      <c r="Z305" s="332"/>
      <c r="AA305" s="332"/>
      <c r="AB305" s="332"/>
    </row>
    <row r="306" spans="1:28" ht="15" customHeight="1" x14ac:dyDescent="0.45">
      <c r="A306" s="201">
        <v>296</v>
      </c>
      <c r="B306" s="201">
        <f t="shared" si="108"/>
        <v>7</v>
      </c>
      <c r="C306" s="202">
        <v>6121628</v>
      </c>
      <c r="E306" s="222" t="s">
        <v>234</v>
      </c>
      <c r="F306" s="222"/>
      <c r="G306" s="222" t="s">
        <v>234</v>
      </c>
      <c r="H306" s="222" t="s">
        <v>234</v>
      </c>
      <c r="I306" s="222" t="s">
        <v>234</v>
      </c>
      <c r="J306" s="230">
        <v>6121628</v>
      </c>
      <c r="K306" s="222" t="s">
        <v>234</v>
      </c>
      <c r="L306" s="222" t="s">
        <v>234</v>
      </c>
      <c r="M306" s="230" t="s">
        <v>439</v>
      </c>
      <c r="N306" s="224"/>
      <c r="P306" s="225">
        <f t="shared" si="121"/>
        <v>0</v>
      </c>
      <c r="Q306" s="201" t="s">
        <v>234</v>
      </c>
      <c r="R306" s="224"/>
      <c r="T306" s="225">
        <f t="shared" si="122"/>
        <v>0</v>
      </c>
      <c r="Z306" s="332"/>
      <c r="AA306" s="332"/>
      <c r="AB306" s="332"/>
    </row>
    <row r="307" spans="1:28" ht="15" customHeight="1" x14ac:dyDescent="0.45">
      <c r="A307" s="201">
        <v>297</v>
      </c>
      <c r="B307" s="201">
        <f t="shared" si="108"/>
        <v>6</v>
      </c>
      <c r="C307" s="202">
        <v>612163</v>
      </c>
      <c r="E307" s="222" t="s">
        <v>234</v>
      </c>
      <c r="F307" s="222"/>
      <c r="G307" s="222" t="s">
        <v>234</v>
      </c>
      <c r="H307" s="222" t="s">
        <v>234</v>
      </c>
      <c r="I307" s="229">
        <v>612163</v>
      </c>
      <c r="J307" s="222" t="s">
        <v>234</v>
      </c>
      <c r="K307" s="222" t="s">
        <v>234</v>
      </c>
      <c r="L307" s="222" t="s">
        <v>234</v>
      </c>
      <c r="M307" s="229" t="s">
        <v>440</v>
      </c>
      <c r="N307" s="224"/>
      <c r="P307" s="225">
        <f>N307-P308-P309-P310-P311-P312-P313-P314</f>
        <v>0</v>
      </c>
      <c r="Q307" s="201" t="s">
        <v>234</v>
      </c>
      <c r="R307" s="224"/>
      <c r="T307" s="225">
        <f>R307+T308+T309+T310+T311+T312+T313+T314</f>
        <v>0</v>
      </c>
      <c r="Z307" s="332"/>
      <c r="AA307" s="332"/>
      <c r="AB307" s="332"/>
    </row>
    <row r="308" spans="1:28" ht="15" customHeight="1" x14ac:dyDescent="0.45">
      <c r="A308" s="201">
        <v>298</v>
      </c>
      <c r="B308" s="201">
        <f t="shared" si="108"/>
        <v>7</v>
      </c>
      <c r="C308" s="202">
        <v>6121631</v>
      </c>
      <c r="E308" s="222" t="s">
        <v>234</v>
      </c>
      <c r="F308" s="222"/>
      <c r="G308" s="222" t="s">
        <v>234</v>
      </c>
      <c r="H308" s="222" t="s">
        <v>234</v>
      </c>
      <c r="I308" s="222" t="s">
        <v>234</v>
      </c>
      <c r="J308" s="230">
        <v>6121631</v>
      </c>
      <c r="K308" s="222" t="s">
        <v>234</v>
      </c>
      <c r="L308" s="222" t="s">
        <v>234</v>
      </c>
      <c r="M308" s="230" t="s">
        <v>441</v>
      </c>
      <c r="N308" s="224"/>
      <c r="P308" s="225">
        <f t="shared" ref="P308:P314" si="123">N308</f>
        <v>0</v>
      </c>
      <c r="Q308" s="201" t="s">
        <v>234</v>
      </c>
      <c r="R308" s="224"/>
      <c r="T308" s="225">
        <f t="shared" ref="T308:T314" si="124">R308</f>
        <v>0</v>
      </c>
      <c r="Z308" s="332"/>
      <c r="AA308" s="332"/>
      <c r="AB308" s="332"/>
    </row>
    <row r="309" spans="1:28" ht="15" customHeight="1" x14ac:dyDescent="0.45">
      <c r="A309" s="201">
        <v>299</v>
      </c>
      <c r="B309" s="201">
        <f t="shared" si="108"/>
        <v>7</v>
      </c>
      <c r="C309" s="202">
        <v>6121632</v>
      </c>
      <c r="E309" s="222" t="s">
        <v>234</v>
      </c>
      <c r="F309" s="222"/>
      <c r="G309" s="222" t="s">
        <v>234</v>
      </c>
      <c r="H309" s="222" t="s">
        <v>234</v>
      </c>
      <c r="I309" s="222" t="s">
        <v>234</v>
      </c>
      <c r="J309" s="230">
        <v>6121632</v>
      </c>
      <c r="K309" s="222" t="s">
        <v>234</v>
      </c>
      <c r="L309" s="222" t="s">
        <v>234</v>
      </c>
      <c r="M309" s="230" t="s">
        <v>442</v>
      </c>
      <c r="N309" s="224"/>
      <c r="P309" s="225">
        <f t="shared" si="123"/>
        <v>0</v>
      </c>
      <c r="Q309" s="201" t="s">
        <v>234</v>
      </c>
      <c r="R309" s="224"/>
      <c r="T309" s="225">
        <f t="shared" si="124"/>
        <v>0</v>
      </c>
      <c r="Z309" s="332"/>
      <c r="AA309" s="332"/>
      <c r="AB309" s="332"/>
    </row>
    <row r="310" spans="1:28" ht="15" customHeight="1" x14ac:dyDescent="0.45">
      <c r="A310" s="201">
        <v>300</v>
      </c>
      <c r="B310" s="201">
        <f t="shared" si="108"/>
        <v>7</v>
      </c>
      <c r="C310" s="202">
        <v>6121633</v>
      </c>
      <c r="E310" s="222" t="s">
        <v>234</v>
      </c>
      <c r="F310" s="222"/>
      <c r="G310" s="222" t="s">
        <v>234</v>
      </c>
      <c r="H310" s="222" t="s">
        <v>234</v>
      </c>
      <c r="I310" s="222" t="s">
        <v>234</v>
      </c>
      <c r="J310" s="230">
        <v>6121633</v>
      </c>
      <c r="K310" s="222" t="s">
        <v>234</v>
      </c>
      <c r="L310" s="222" t="s">
        <v>234</v>
      </c>
      <c r="M310" s="230" t="s">
        <v>443</v>
      </c>
      <c r="N310" s="224"/>
      <c r="P310" s="225">
        <f t="shared" si="123"/>
        <v>0</v>
      </c>
      <c r="Q310" s="201" t="s">
        <v>234</v>
      </c>
      <c r="R310" s="224"/>
      <c r="T310" s="225">
        <f t="shared" si="124"/>
        <v>0</v>
      </c>
      <c r="Z310" s="332"/>
      <c r="AA310" s="332"/>
      <c r="AB310" s="332"/>
    </row>
    <row r="311" spans="1:28" ht="15" customHeight="1" x14ac:dyDescent="0.45">
      <c r="A311" s="201">
        <v>301</v>
      </c>
      <c r="B311" s="201">
        <f t="shared" si="108"/>
        <v>7</v>
      </c>
      <c r="C311" s="202">
        <v>6121634</v>
      </c>
      <c r="E311" s="222" t="s">
        <v>234</v>
      </c>
      <c r="F311" s="222"/>
      <c r="G311" s="222" t="s">
        <v>234</v>
      </c>
      <c r="H311" s="222" t="s">
        <v>234</v>
      </c>
      <c r="I311" s="222" t="s">
        <v>234</v>
      </c>
      <c r="J311" s="230">
        <v>6121634</v>
      </c>
      <c r="K311" s="222" t="s">
        <v>234</v>
      </c>
      <c r="L311" s="222" t="s">
        <v>234</v>
      </c>
      <c r="M311" s="230" t="s">
        <v>444</v>
      </c>
      <c r="N311" s="224"/>
      <c r="P311" s="225">
        <f t="shared" si="123"/>
        <v>0</v>
      </c>
      <c r="Q311" s="201" t="s">
        <v>234</v>
      </c>
      <c r="R311" s="224"/>
      <c r="T311" s="225">
        <f t="shared" si="124"/>
        <v>0</v>
      </c>
      <c r="Z311" s="332"/>
      <c r="AA311" s="332"/>
      <c r="AB311" s="332"/>
    </row>
    <row r="312" spans="1:28" ht="15" customHeight="1" x14ac:dyDescent="0.45">
      <c r="A312" s="201">
        <v>302</v>
      </c>
      <c r="B312" s="201">
        <f t="shared" si="108"/>
        <v>7</v>
      </c>
      <c r="C312" s="202">
        <v>6121635</v>
      </c>
      <c r="E312" s="222" t="s">
        <v>234</v>
      </c>
      <c r="F312" s="222"/>
      <c r="G312" s="222" t="s">
        <v>234</v>
      </c>
      <c r="H312" s="222" t="s">
        <v>234</v>
      </c>
      <c r="I312" s="222" t="s">
        <v>234</v>
      </c>
      <c r="J312" s="230">
        <v>6121635</v>
      </c>
      <c r="K312" s="222" t="s">
        <v>234</v>
      </c>
      <c r="L312" s="222" t="s">
        <v>234</v>
      </c>
      <c r="M312" s="230" t="s">
        <v>445</v>
      </c>
      <c r="N312" s="224"/>
      <c r="P312" s="225">
        <f t="shared" si="123"/>
        <v>0</v>
      </c>
      <c r="Q312" s="201" t="s">
        <v>234</v>
      </c>
      <c r="R312" s="224"/>
      <c r="T312" s="225">
        <f t="shared" si="124"/>
        <v>0</v>
      </c>
      <c r="Z312" s="332"/>
      <c r="AA312" s="332"/>
      <c r="AB312" s="332"/>
    </row>
    <row r="313" spans="1:28" ht="15" customHeight="1" x14ac:dyDescent="0.45">
      <c r="A313" s="201">
        <v>303</v>
      </c>
      <c r="B313" s="201">
        <f t="shared" si="108"/>
        <v>7</v>
      </c>
      <c r="C313" s="202">
        <v>6121636</v>
      </c>
      <c r="E313" s="222" t="s">
        <v>234</v>
      </c>
      <c r="F313" s="222"/>
      <c r="G313" s="222" t="s">
        <v>234</v>
      </c>
      <c r="H313" s="222" t="s">
        <v>234</v>
      </c>
      <c r="I313" s="222" t="s">
        <v>234</v>
      </c>
      <c r="J313" s="230">
        <v>6121636</v>
      </c>
      <c r="K313" s="222" t="s">
        <v>234</v>
      </c>
      <c r="L313" s="222" t="s">
        <v>234</v>
      </c>
      <c r="M313" s="230" t="s">
        <v>446</v>
      </c>
      <c r="N313" s="224"/>
      <c r="P313" s="225">
        <f t="shared" si="123"/>
        <v>0</v>
      </c>
      <c r="Q313" s="201" t="s">
        <v>234</v>
      </c>
      <c r="R313" s="224"/>
      <c r="T313" s="225">
        <f t="shared" si="124"/>
        <v>0</v>
      </c>
      <c r="Z313" s="332"/>
      <c r="AA313" s="332"/>
      <c r="AB313" s="332"/>
    </row>
    <row r="314" spans="1:28" ht="15" customHeight="1" x14ac:dyDescent="0.45">
      <c r="A314" s="201">
        <v>304</v>
      </c>
      <c r="B314" s="201">
        <f t="shared" si="108"/>
        <v>7</v>
      </c>
      <c r="C314" s="202">
        <v>6121638</v>
      </c>
      <c r="E314" s="222" t="s">
        <v>234</v>
      </c>
      <c r="F314" s="222"/>
      <c r="G314" s="222" t="s">
        <v>234</v>
      </c>
      <c r="H314" s="222" t="s">
        <v>234</v>
      </c>
      <c r="I314" s="222" t="s">
        <v>234</v>
      </c>
      <c r="J314" s="230">
        <v>6121638</v>
      </c>
      <c r="K314" s="222" t="s">
        <v>234</v>
      </c>
      <c r="L314" s="222" t="s">
        <v>234</v>
      </c>
      <c r="M314" s="230" t="s">
        <v>447</v>
      </c>
      <c r="N314" s="224"/>
      <c r="P314" s="225">
        <f t="shared" si="123"/>
        <v>0</v>
      </c>
      <c r="Q314" s="201" t="s">
        <v>234</v>
      </c>
      <c r="R314" s="224"/>
      <c r="T314" s="225">
        <f t="shared" si="124"/>
        <v>0</v>
      </c>
      <c r="Z314" s="332"/>
      <c r="AA314" s="332"/>
      <c r="AB314" s="332"/>
    </row>
    <row r="315" spans="1:28" ht="15" customHeight="1" x14ac:dyDescent="0.45">
      <c r="A315" s="201">
        <v>305</v>
      </c>
      <c r="B315" s="201">
        <f t="shared" si="108"/>
        <v>6</v>
      </c>
      <c r="C315" s="202">
        <v>612164</v>
      </c>
      <c r="E315" s="222" t="s">
        <v>234</v>
      </c>
      <c r="F315" s="222"/>
      <c r="G315" s="222" t="s">
        <v>234</v>
      </c>
      <c r="H315" s="222" t="s">
        <v>234</v>
      </c>
      <c r="I315" s="229">
        <v>612164</v>
      </c>
      <c r="J315" s="222" t="s">
        <v>234</v>
      </c>
      <c r="K315" s="222" t="s">
        <v>234</v>
      </c>
      <c r="L315" s="222" t="s">
        <v>234</v>
      </c>
      <c r="M315" s="229" t="s">
        <v>448</v>
      </c>
      <c r="N315" s="224"/>
      <c r="P315" s="225">
        <f>N315-P316-P317-P318-P319-P320-P321-P322-P323-P324-P325-P326-P327-P328-P329</f>
        <v>0</v>
      </c>
      <c r="Q315" s="201" t="s">
        <v>234</v>
      </c>
      <c r="R315" s="224"/>
      <c r="T315" s="225">
        <f>R315+T316+T319+T323</f>
        <v>0</v>
      </c>
      <c r="Z315" s="332"/>
      <c r="AA315" s="332"/>
      <c r="AB315" s="332"/>
    </row>
    <row r="316" spans="1:28" ht="15" customHeight="1" x14ac:dyDescent="0.45">
      <c r="A316" s="201">
        <v>306</v>
      </c>
      <c r="B316" s="201">
        <f t="shared" si="108"/>
        <v>7</v>
      </c>
      <c r="C316" s="202">
        <v>6121641</v>
      </c>
      <c r="E316" s="222" t="s">
        <v>234</v>
      </c>
      <c r="F316" s="222"/>
      <c r="G316" s="222" t="s">
        <v>234</v>
      </c>
      <c r="H316" s="222" t="s">
        <v>234</v>
      </c>
      <c r="I316" s="222" t="s">
        <v>234</v>
      </c>
      <c r="J316" s="230">
        <v>6121641</v>
      </c>
      <c r="K316" s="222" t="s">
        <v>234</v>
      </c>
      <c r="L316" s="222" t="s">
        <v>234</v>
      </c>
      <c r="M316" s="230" t="s">
        <v>449</v>
      </c>
      <c r="N316" s="224"/>
      <c r="P316" s="225">
        <f>N316-P317-P318</f>
        <v>0</v>
      </c>
      <c r="Q316" s="201" t="s">
        <v>234</v>
      </c>
      <c r="R316" s="224"/>
      <c r="T316" s="225">
        <f>R316+T317+T318</f>
        <v>0</v>
      </c>
      <c r="Z316" s="332"/>
      <c r="AA316" s="332"/>
      <c r="AB316" s="332"/>
    </row>
    <row r="317" spans="1:28" ht="15" customHeight="1" x14ac:dyDescent="0.45">
      <c r="A317" s="201">
        <v>307</v>
      </c>
      <c r="B317" s="201">
        <f t="shared" si="108"/>
        <v>8</v>
      </c>
      <c r="C317" s="202">
        <v>61216411</v>
      </c>
      <c r="E317" s="222" t="s">
        <v>234</v>
      </c>
      <c r="F317" s="222"/>
      <c r="G317" s="222" t="s">
        <v>234</v>
      </c>
      <c r="H317" s="222" t="s">
        <v>234</v>
      </c>
      <c r="I317" s="222" t="s">
        <v>234</v>
      </c>
      <c r="J317" s="222" t="s">
        <v>234</v>
      </c>
      <c r="K317" s="231">
        <v>61216411</v>
      </c>
      <c r="L317" s="222" t="s">
        <v>234</v>
      </c>
      <c r="M317" s="231" t="s">
        <v>450</v>
      </c>
      <c r="N317" s="224"/>
      <c r="P317" s="225">
        <f t="shared" ref="P317:P318" si="125">N317</f>
        <v>0</v>
      </c>
      <c r="Q317" s="201" t="s">
        <v>234</v>
      </c>
      <c r="R317" s="224"/>
      <c r="T317" s="225">
        <f t="shared" ref="T317:T318" si="126">R317</f>
        <v>0</v>
      </c>
      <c r="Z317" s="332"/>
      <c r="AA317" s="332"/>
      <c r="AB317" s="332"/>
    </row>
    <row r="318" spans="1:28" ht="15" customHeight="1" x14ac:dyDescent="0.45">
      <c r="A318" s="201">
        <v>308</v>
      </c>
      <c r="B318" s="201">
        <f t="shared" si="108"/>
        <v>8</v>
      </c>
      <c r="C318" s="202">
        <v>61216418</v>
      </c>
      <c r="E318" s="222" t="s">
        <v>234</v>
      </c>
      <c r="F318" s="222"/>
      <c r="G318" s="222" t="s">
        <v>234</v>
      </c>
      <c r="H318" s="222" t="s">
        <v>234</v>
      </c>
      <c r="I318" s="222" t="s">
        <v>234</v>
      </c>
      <c r="J318" s="222" t="s">
        <v>234</v>
      </c>
      <c r="K318" s="231">
        <v>61216418</v>
      </c>
      <c r="L318" s="222" t="s">
        <v>234</v>
      </c>
      <c r="M318" s="231" t="s">
        <v>451</v>
      </c>
      <c r="N318" s="224"/>
      <c r="P318" s="225">
        <f t="shared" si="125"/>
        <v>0</v>
      </c>
      <c r="Q318" s="201" t="s">
        <v>234</v>
      </c>
      <c r="R318" s="224"/>
      <c r="T318" s="225">
        <f t="shared" si="126"/>
        <v>0</v>
      </c>
      <c r="Z318" s="332"/>
      <c r="AA318" s="332"/>
      <c r="AB318" s="332"/>
    </row>
    <row r="319" spans="1:28" ht="15" customHeight="1" x14ac:dyDescent="0.45">
      <c r="A319" s="201">
        <v>309</v>
      </c>
      <c r="B319" s="201">
        <f t="shared" si="108"/>
        <v>7</v>
      </c>
      <c r="C319" s="202">
        <v>6121642</v>
      </c>
      <c r="E319" s="222" t="s">
        <v>234</v>
      </c>
      <c r="F319" s="222"/>
      <c r="G319" s="222" t="s">
        <v>234</v>
      </c>
      <c r="H319" s="222" t="s">
        <v>234</v>
      </c>
      <c r="I319" s="222" t="s">
        <v>234</v>
      </c>
      <c r="J319" s="230">
        <v>6121642</v>
      </c>
      <c r="K319" s="222" t="s">
        <v>234</v>
      </c>
      <c r="L319" s="222" t="s">
        <v>234</v>
      </c>
      <c r="M319" s="230" t="s">
        <v>452</v>
      </c>
      <c r="N319" s="224"/>
      <c r="P319" s="225">
        <f>N319-P320-P321-P322</f>
        <v>0</v>
      </c>
      <c r="Q319" s="201" t="s">
        <v>234</v>
      </c>
      <c r="R319" s="224"/>
      <c r="T319" s="225">
        <f>R319+T320+T321+T322</f>
        <v>0</v>
      </c>
      <c r="Z319" s="332"/>
      <c r="AA319" s="332"/>
      <c r="AB319" s="332"/>
    </row>
    <row r="320" spans="1:28" ht="15" customHeight="1" x14ac:dyDescent="0.45">
      <c r="A320" s="201">
        <v>310</v>
      </c>
      <c r="B320" s="201">
        <f t="shared" si="108"/>
        <v>8</v>
      </c>
      <c r="C320" s="202">
        <v>61216421</v>
      </c>
      <c r="E320" s="222" t="s">
        <v>234</v>
      </c>
      <c r="F320" s="222"/>
      <c r="G320" s="222" t="s">
        <v>234</v>
      </c>
      <c r="H320" s="222" t="s">
        <v>234</v>
      </c>
      <c r="I320" s="222" t="s">
        <v>234</v>
      </c>
      <c r="J320" s="222" t="s">
        <v>234</v>
      </c>
      <c r="K320" s="231">
        <v>61216421</v>
      </c>
      <c r="L320" s="222" t="s">
        <v>234</v>
      </c>
      <c r="M320" s="231" t="s">
        <v>453</v>
      </c>
      <c r="N320" s="224"/>
      <c r="P320" s="225">
        <f t="shared" ref="P320:P322" si="127">N320</f>
        <v>0</v>
      </c>
      <c r="Q320" s="201" t="s">
        <v>234</v>
      </c>
      <c r="R320" s="224"/>
      <c r="T320" s="225">
        <f t="shared" ref="T320:T322" si="128">R320</f>
        <v>0</v>
      </c>
      <c r="Z320" s="332"/>
      <c r="AA320" s="332"/>
      <c r="AB320" s="332"/>
    </row>
    <row r="321" spans="1:28" ht="15" customHeight="1" x14ac:dyDescent="0.45">
      <c r="A321" s="201">
        <v>311</v>
      </c>
      <c r="B321" s="201">
        <f t="shared" si="108"/>
        <v>8</v>
      </c>
      <c r="C321" s="202">
        <v>61216422</v>
      </c>
      <c r="E321" s="222" t="s">
        <v>234</v>
      </c>
      <c r="F321" s="222"/>
      <c r="G321" s="222" t="s">
        <v>234</v>
      </c>
      <c r="H321" s="222" t="s">
        <v>234</v>
      </c>
      <c r="I321" s="222" t="s">
        <v>234</v>
      </c>
      <c r="J321" s="222" t="s">
        <v>234</v>
      </c>
      <c r="K321" s="231">
        <v>61216422</v>
      </c>
      <c r="L321" s="222" t="s">
        <v>234</v>
      </c>
      <c r="M321" s="231" t="s">
        <v>454</v>
      </c>
      <c r="N321" s="224"/>
      <c r="P321" s="225">
        <f t="shared" si="127"/>
        <v>0</v>
      </c>
      <c r="Q321" s="201" t="s">
        <v>234</v>
      </c>
      <c r="R321" s="224"/>
      <c r="T321" s="225">
        <f t="shared" si="128"/>
        <v>0</v>
      </c>
      <c r="Z321" s="332"/>
      <c r="AA321" s="332"/>
      <c r="AB321" s="332"/>
    </row>
    <row r="322" spans="1:28" ht="15" customHeight="1" x14ac:dyDescent="0.45">
      <c r="A322" s="201">
        <v>312</v>
      </c>
      <c r="B322" s="201">
        <f t="shared" si="108"/>
        <v>8</v>
      </c>
      <c r="C322" s="202">
        <v>61216428</v>
      </c>
      <c r="E322" s="222" t="s">
        <v>234</v>
      </c>
      <c r="F322" s="222"/>
      <c r="G322" s="222" t="s">
        <v>234</v>
      </c>
      <c r="H322" s="222" t="s">
        <v>234</v>
      </c>
      <c r="I322" s="222" t="s">
        <v>234</v>
      </c>
      <c r="J322" s="222" t="s">
        <v>234</v>
      </c>
      <c r="K322" s="231">
        <v>61216428</v>
      </c>
      <c r="L322" s="222" t="s">
        <v>234</v>
      </c>
      <c r="M322" s="231" t="s">
        <v>455</v>
      </c>
      <c r="N322" s="224"/>
      <c r="P322" s="225">
        <f t="shared" si="127"/>
        <v>0</v>
      </c>
      <c r="Q322" s="201" t="s">
        <v>234</v>
      </c>
      <c r="R322" s="224"/>
      <c r="T322" s="225">
        <f t="shared" si="128"/>
        <v>0</v>
      </c>
      <c r="Z322" s="332"/>
      <c r="AA322" s="332"/>
      <c r="AB322" s="332"/>
    </row>
    <row r="323" spans="1:28" ht="15" customHeight="1" x14ac:dyDescent="0.45">
      <c r="A323" s="201">
        <v>313</v>
      </c>
      <c r="B323" s="201">
        <f t="shared" si="108"/>
        <v>7</v>
      </c>
      <c r="C323" s="202">
        <v>6121643</v>
      </c>
      <c r="E323" s="222" t="s">
        <v>234</v>
      </c>
      <c r="F323" s="222"/>
      <c r="G323" s="222" t="s">
        <v>234</v>
      </c>
      <c r="H323" s="222" t="s">
        <v>234</v>
      </c>
      <c r="I323" s="222" t="s">
        <v>234</v>
      </c>
      <c r="J323" s="230">
        <v>6121643</v>
      </c>
      <c r="K323" s="222" t="s">
        <v>234</v>
      </c>
      <c r="L323" s="222" t="s">
        <v>234</v>
      </c>
      <c r="M323" s="230" t="s">
        <v>456</v>
      </c>
      <c r="N323" s="224"/>
      <c r="P323" s="225">
        <f>N323-P324-P325-P326-P327-P328-P329</f>
        <v>0</v>
      </c>
      <c r="Q323" s="201" t="s">
        <v>234</v>
      </c>
      <c r="R323" s="224"/>
      <c r="T323" s="225">
        <f>R323+T324+T325+T329</f>
        <v>0</v>
      </c>
      <c r="Z323" s="332"/>
      <c r="AA323" s="332"/>
      <c r="AB323" s="332"/>
    </row>
    <row r="324" spans="1:28" ht="15" customHeight="1" x14ac:dyDescent="0.45">
      <c r="A324" s="201">
        <v>314</v>
      </c>
      <c r="B324" s="201">
        <f t="shared" si="108"/>
        <v>8</v>
      </c>
      <c r="C324" s="202">
        <v>61216431</v>
      </c>
      <c r="E324" s="222" t="s">
        <v>234</v>
      </c>
      <c r="F324" s="222"/>
      <c r="G324" s="222" t="s">
        <v>234</v>
      </c>
      <c r="H324" s="222" t="s">
        <v>234</v>
      </c>
      <c r="I324" s="222" t="s">
        <v>234</v>
      </c>
      <c r="J324" s="222" t="s">
        <v>234</v>
      </c>
      <c r="K324" s="231">
        <v>61216431</v>
      </c>
      <c r="L324" s="222" t="s">
        <v>234</v>
      </c>
      <c r="M324" s="231" t="s">
        <v>457</v>
      </c>
      <c r="N324" s="224"/>
      <c r="P324" s="225">
        <f>N324</f>
        <v>0</v>
      </c>
      <c r="Q324" s="201" t="s">
        <v>234</v>
      </c>
      <c r="R324" s="224"/>
      <c r="T324" s="225">
        <f>R324</f>
        <v>0</v>
      </c>
      <c r="Z324" s="332"/>
      <c r="AA324" s="332"/>
      <c r="AB324" s="332"/>
    </row>
    <row r="325" spans="1:28" ht="15" customHeight="1" x14ac:dyDescent="0.45">
      <c r="A325" s="201">
        <v>315</v>
      </c>
      <c r="B325" s="201">
        <f t="shared" si="108"/>
        <v>8</v>
      </c>
      <c r="C325" s="202">
        <v>61216432</v>
      </c>
      <c r="E325" s="222" t="s">
        <v>234</v>
      </c>
      <c r="F325" s="222"/>
      <c r="G325" s="222" t="s">
        <v>234</v>
      </c>
      <c r="H325" s="222" t="s">
        <v>234</v>
      </c>
      <c r="I325" s="222" t="s">
        <v>234</v>
      </c>
      <c r="J325" s="222" t="s">
        <v>234</v>
      </c>
      <c r="K325" s="231">
        <v>61216432</v>
      </c>
      <c r="L325" s="222" t="s">
        <v>234</v>
      </c>
      <c r="M325" s="231" t="s">
        <v>458</v>
      </c>
      <c r="N325" s="224"/>
      <c r="P325" s="225">
        <f>N325-P326-P327-P328</f>
        <v>0</v>
      </c>
      <c r="Q325" s="201" t="s">
        <v>234</v>
      </c>
      <c r="R325" s="224"/>
      <c r="T325" s="225">
        <f>R325+T326+T327+T328</f>
        <v>0</v>
      </c>
      <c r="Z325" s="332"/>
      <c r="AA325" s="332"/>
      <c r="AB325" s="332"/>
    </row>
    <row r="326" spans="1:28" ht="15" customHeight="1" x14ac:dyDescent="0.45">
      <c r="A326" s="201">
        <v>316</v>
      </c>
      <c r="B326" s="201">
        <f t="shared" si="108"/>
        <v>9</v>
      </c>
      <c r="C326" s="202">
        <v>612164321</v>
      </c>
      <c r="E326" s="222" t="s">
        <v>234</v>
      </c>
      <c r="F326" s="222"/>
      <c r="G326" s="222" t="s">
        <v>234</v>
      </c>
      <c r="H326" s="222" t="s">
        <v>234</v>
      </c>
      <c r="I326" s="222" t="s">
        <v>234</v>
      </c>
      <c r="J326" s="222" t="s">
        <v>234</v>
      </c>
      <c r="K326" s="222" t="s">
        <v>234</v>
      </c>
      <c r="L326" s="222">
        <v>612164321</v>
      </c>
      <c r="M326" s="222" t="s">
        <v>459</v>
      </c>
      <c r="N326" s="224"/>
      <c r="P326" s="225">
        <f>N326</f>
        <v>0</v>
      </c>
      <c r="Q326" s="201" t="s">
        <v>234</v>
      </c>
      <c r="R326" s="224"/>
      <c r="T326" s="225">
        <f>R326</f>
        <v>0</v>
      </c>
      <c r="Z326" s="332"/>
      <c r="AA326" s="332"/>
      <c r="AB326" s="332"/>
    </row>
    <row r="327" spans="1:28" ht="15" customHeight="1" x14ac:dyDescent="0.45">
      <c r="A327" s="201">
        <v>317</v>
      </c>
      <c r="B327" s="201">
        <f t="shared" si="108"/>
        <v>9</v>
      </c>
      <c r="C327" s="202">
        <v>612164322</v>
      </c>
      <c r="E327" s="222" t="s">
        <v>234</v>
      </c>
      <c r="F327" s="222"/>
      <c r="G327" s="222" t="s">
        <v>234</v>
      </c>
      <c r="H327" s="222" t="s">
        <v>234</v>
      </c>
      <c r="I327" s="222" t="s">
        <v>234</v>
      </c>
      <c r="J327" s="222" t="s">
        <v>234</v>
      </c>
      <c r="K327" s="222" t="s">
        <v>234</v>
      </c>
      <c r="L327" s="222">
        <v>612164322</v>
      </c>
      <c r="M327" s="222" t="s">
        <v>460</v>
      </c>
      <c r="N327" s="224"/>
      <c r="P327" s="225">
        <f t="shared" ref="P327:P328" si="129">N327</f>
        <v>0</v>
      </c>
      <c r="Q327" s="201" t="s">
        <v>234</v>
      </c>
      <c r="R327" s="224"/>
      <c r="T327" s="225">
        <f t="shared" ref="T327:T328" si="130">R327</f>
        <v>0</v>
      </c>
      <c r="Z327" s="332"/>
      <c r="AA327" s="332"/>
      <c r="AB327" s="332"/>
    </row>
    <row r="328" spans="1:28" ht="15" customHeight="1" x14ac:dyDescent="0.45">
      <c r="A328" s="201">
        <v>318</v>
      </c>
      <c r="B328" s="201">
        <f t="shared" si="108"/>
        <v>9</v>
      </c>
      <c r="C328" s="202">
        <v>612164328</v>
      </c>
      <c r="E328" s="222" t="s">
        <v>234</v>
      </c>
      <c r="F328" s="222"/>
      <c r="G328" s="222" t="s">
        <v>234</v>
      </c>
      <c r="H328" s="222" t="s">
        <v>234</v>
      </c>
      <c r="I328" s="222" t="s">
        <v>234</v>
      </c>
      <c r="J328" s="222" t="s">
        <v>234</v>
      </c>
      <c r="K328" s="222" t="s">
        <v>234</v>
      </c>
      <c r="L328" s="222">
        <v>612164328</v>
      </c>
      <c r="M328" s="222" t="s">
        <v>461</v>
      </c>
      <c r="N328" s="224"/>
      <c r="P328" s="225">
        <f t="shared" si="129"/>
        <v>0</v>
      </c>
      <c r="Q328" s="201" t="s">
        <v>234</v>
      </c>
      <c r="R328" s="224"/>
      <c r="T328" s="225">
        <f t="shared" si="130"/>
        <v>0</v>
      </c>
      <c r="Z328" s="332"/>
      <c r="AA328" s="332"/>
      <c r="AB328" s="332"/>
    </row>
    <row r="329" spans="1:28" ht="15" customHeight="1" x14ac:dyDescent="0.45">
      <c r="A329" s="201">
        <v>319</v>
      </c>
      <c r="B329" s="201">
        <f t="shared" si="108"/>
        <v>8</v>
      </c>
      <c r="C329" s="202">
        <v>61216438</v>
      </c>
      <c r="E329" s="222" t="s">
        <v>234</v>
      </c>
      <c r="F329" s="222"/>
      <c r="G329" s="222" t="s">
        <v>234</v>
      </c>
      <c r="H329" s="222" t="s">
        <v>234</v>
      </c>
      <c r="I329" s="222" t="s">
        <v>234</v>
      </c>
      <c r="J329" s="222" t="s">
        <v>234</v>
      </c>
      <c r="K329" s="231">
        <v>61216438</v>
      </c>
      <c r="L329" s="222" t="s">
        <v>234</v>
      </c>
      <c r="M329" s="231" t="s">
        <v>462</v>
      </c>
      <c r="N329" s="224"/>
      <c r="P329" s="225">
        <f>N329</f>
        <v>0</v>
      </c>
      <c r="Q329" s="201" t="s">
        <v>234</v>
      </c>
      <c r="R329" s="224"/>
      <c r="T329" s="225">
        <f>R329</f>
        <v>0</v>
      </c>
      <c r="Z329" s="332"/>
      <c r="AA329" s="332"/>
      <c r="AB329" s="332"/>
    </row>
    <row r="330" spans="1:28" ht="15" customHeight="1" x14ac:dyDescent="0.45">
      <c r="A330" s="201">
        <v>320</v>
      </c>
      <c r="B330" s="201">
        <f t="shared" si="108"/>
        <v>6</v>
      </c>
      <c r="C330" s="202">
        <v>612165</v>
      </c>
      <c r="E330" s="222" t="s">
        <v>234</v>
      </c>
      <c r="F330" s="222"/>
      <c r="G330" s="222" t="s">
        <v>234</v>
      </c>
      <c r="H330" s="222" t="s">
        <v>234</v>
      </c>
      <c r="I330" s="229">
        <v>612165</v>
      </c>
      <c r="J330" s="222" t="s">
        <v>234</v>
      </c>
      <c r="K330" s="222" t="s">
        <v>234</v>
      </c>
      <c r="L330" s="222" t="s">
        <v>234</v>
      </c>
      <c r="M330" s="229" t="s">
        <v>463</v>
      </c>
      <c r="N330" s="224"/>
      <c r="P330" s="225">
        <f>N330</f>
        <v>0</v>
      </c>
      <c r="Q330" s="201" t="s">
        <v>234</v>
      </c>
      <c r="R330" s="224"/>
      <c r="T330" s="225">
        <f>R330</f>
        <v>0</v>
      </c>
      <c r="Z330" s="332"/>
      <c r="AA330" s="332"/>
      <c r="AB330" s="332"/>
    </row>
    <row r="331" spans="1:28" ht="15" customHeight="1" x14ac:dyDescent="0.45">
      <c r="A331" s="201">
        <v>321</v>
      </c>
      <c r="B331" s="201">
        <f t="shared" si="108"/>
        <v>5</v>
      </c>
      <c r="C331" s="202">
        <v>61218</v>
      </c>
      <c r="E331" s="222" t="s">
        <v>234</v>
      </c>
      <c r="F331" s="222"/>
      <c r="G331" s="222" t="s">
        <v>234</v>
      </c>
      <c r="H331" s="227">
        <v>61218</v>
      </c>
      <c r="I331" s="222" t="s">
        <v>234</v>
      </c>
      <c r="J331" s="222" t="s">
        <v>234</v>
      </c>
      <c r="K331" s="222" t="s">
        <v>234</v>
      </c>
      <c r="L331" s="222" t="s">
        <v>234</v>
      </c>
      <c r="M331" s="227" t="s">
        <v>464</v>
      </c>
      <c r="N331" s="224"/>
      <c r="P331" s="225">
        <f>N331</f>
        <v>0</v>
      </c>
      <c r="Q331" s="201" t="s">
        <v>234</v>
      </c>
      <c r="R331" s="224"/>
      <c r="T331" s="225">
        <f>R331</f>
        <v>0</v>
      </c>
      <c r="Z331" s="332"/>
      <c r="AA331" s="332"/>
      <c r="AB331" s="332"/>
    </row>
    <row r="332" spans="1:28" ht="15" customHeight="1" x14ac:dyDescent="0.45">
      <c r="A332" s="201">
        <v>322</v>
      </c>
      <c r="B332" s="201">
        <f t="shared" ref="B332:B395" si="131">LEN(C332)</f>
        <v>4</v>
      </c>
      <c r="C332" s="202">
        <v>6122</v>
      </c>
      <c r="E332" s="222" t="s">
        <v>234</v>
      </c>
      <c r="F332" s="222"/>
      <c r="G332" s="226">
        <v>6122</v>
      </c>
      <c r="H332" s="222" t="s">
        <v>234</v>
      </c>
      <c r="I332" s="222" t="s">
        <v>234</v>
      </c>
      <c r="J332" s="222" t="s">
        <v>234</v>
      </c>
      <c r="K332" s="222" t="s">
        <v>234</v>
      </c>
      <c r="L332" s="222" t="s">
        <v>234</v>
      </c>
      <c r="M332" s="226" t="s">
        <v>465</v>
      </c>
      <c r="N332" s="224"/>
      <c r="P332" s="225">
        <f>N332-P333-P334-P335-P336-P337-P338-P339-P340-P341-P342-P343-P344-P345-P346-P347-P348-P349-P350-P351-P352-P353-P354-P355-P356-P357</f>
        <v>0</v>
      </c>
      <c r="Q332" s="201" t="s">
        <v>234</v>
      </c>
      <c r="R332" s="224"/>
      <c r="T332" s="225">
        <f>R332+T333+T348+T355</f>
        <v>0</v>
      </c>
      <c r="Z332" s="332"/>
      <c r="AA332" s="332"/>
      <c r="AB332" s="332"/>
    </row>
    <row r="333" spans="1:28" ht="15" customHeight="1" x14ac:dyDescent="0.45">
      <c r="A333" s="201">
        <v>323</v>
      </c>
      <c r="B333" s="201">
        <f t="shared" si="131"/>
        <v>5</v>
      </c>
      <c r="C333" s="202">
        <v>61221</v>
      </c>
      <c r="E333" s="222" t="s">
        <v>234</v>
      </c>
      <c r="F333" s="222"/>
      <c r="G333" s="222" t="s">
        <v>234</v>
      </c>
      <c r="H333" s="227">
        <v>61221</v>
      </c>
      <c r="I333" s="222" t="s">
        <v>234</v>
      </c>
      <c r="J333" s="222" t="s">
        <v>234</v>
      </c>
      <c r="K333" s="222" t="s">
        <v>234</v>
      </c>
      <c r="L333" s="222" t="s">
        <v>234</v>
      </c>
      <c r="M333" s="227" t="s">
        <v>466</v>
      </c>
      <c r="N333" s="224"/>
      <c r="P333" s="225">
        <f>N333-P334-P335-P336-P337-P338-P339-P340-P341-P342-P343-P344-P345-P346-P347</f>
        <v>0</v>
      </c>
      <c r="Q333" s="201" t="s">
        <v>234</v>
      </c>
      <c r="R333" s="224"/>
      <c r="T333" s="225">
        <f>R333+T334+T339+T346+T347</f>
        <v>0</v>
      </c>
      <c r="Z333" s="332"/>
      <c r="AA333" s="332"/>
      <c r="AB333" s="332"/>
    </row>
    <row r="334" spans="1:28" ht="15" customHeight="1" x14ac:dyDescent="0.45">
      <c r="A334" s="201">
        <v>324</v>
      </c>
      <c r="B334" s="201">
        <f t="shared" si="131"/>
        <v>6</v>
      </c>
      <c r="C334" s="202">
        <v>612211</v>
      </c>
      <c r="E334" s="222" t="s">
        <v>234</v>
      </c>
      <c r="F334" s="222"/>
      <c r="G334" s="222" t="s">
        <v>234</v>
      </c>
      <c r="H334" s="222" t="s">
        <v>234</v>
      </c>
      <c r="I334" s="229">
        <v>612211</v>
      </c>
      <c r="J334" s="222" t="s">
        <v>234</v>
      </c>
      <c r="K334" s="222" t="s">
        <v>234</v>
      </c>
      <c r="L334" s="222" t="s">
        <v>234</v>
      </c>
      <c r="M334" s="229" t="s">
        <v>467</v>
      </c>
      <c r="N334" s="224"/>
      <c r="P334" s="225">
        <f>N334-P335-P336-P337-P338</f>
        <v>0</v>
      </c>
      <c r="Q334" s="201" t="s">
        <v>234</v>
      </c>
      <c r="R334" s="224"/>
      <c r="T334" s="225">
        <f>R334+T335+T336+T337+T338</f>
        <v>0</v>
      </c>
      <c r="Z334" s="332"/>
      <c r="AA334" s="332"/>
      <c r="AB334" s="332"/>
    </row>
    <row r="335" spans="1:28" ht="15" customHeight="1" x14ac:dyDescent="0.45">
      <c r="A335" s="201">
        <v>325</v>
      </c>
      <c r="B335" s="201">
        <f t="shared" si="131"/>
        <v>7</v>
      </c>
      <c r="C335" s="202">
        <v>6122111</v>
      </c>
      <c r="E335" s="222" t="s">
        <v>234</v>
      </c>
      <c r="F335" s="222"/>
      <c r="G335" s="222" t="s">
        <v>234</v>
      </c>
      <c r="H335" s="222" t="s">
        <v>234</v>
      </c>
      <c r="I335" s="222" t="s">
        <v>234</v>
      </c>
      <c r="J335" s="230">
        <v>6122111</v>
      </c>
      <c r="K335" s="222" t="s">
        <v>234</v>
      </c>
      <c r="L335" s="222" t="s">
        <v>234</v>
      </c>
      <c r="M335" s="230" t="s">
        <v>294</v>
      </c>
      <c r="N335" s="224"/>
      <c r="P335" s="225">
        <f>N335</f>
        <v>0</v>
      </c>
      <c r="Q335" s="201" t="s">
        <v>234</v>
      </c>
      <c r="R335" s="224"/>
      <c r="T335" s="225">
        <f>R335</f>
        <v>0</v>
      </c>
      <c r="Z335" s="332"/>
      <c r="AA335" s="332"/>
      <c r="AB335" s="332"/>
    </row>
    <row r="336" spans="1:28" ht="15" customHeight="1" x14ac:dyDescent="0.45">
      <c r="A336" s="201">
        <v>326</v>
      </c>
      <c r="B336" s="201">
        <f t="shared" si="131"/>
        <v>7</v>
      </c>
      <c r="C336" s="202">
        <v>6122112</v>
      </c>
      <c r="E336" s="222" t="s">
        <v>234</v>
      </c>
      <c r="F336" s="222"/>
      <c r="G336" s="222" t="s">
        <v>234</v>
      </c>
      <c r="H336" s="222" t="s">
        <v>234</v>
      </c>
      <c r="I336" s="222" t="s">
        <v>234</v>
      </c>
      <c r="J336" s="230">
        <v>6122112</v>
      </c>
      <c r="K336" s="222" t="s">
        <v>234</v>
      </c>
      <c r="L336" s="222" t="s">
        <v>234</v>
      </c>
      <c r="M336" s="230" t="s">
        <v>376</v>
      </c>
      <c r="N336" s="224"/>
      <c r="P336" s="225">
        <f t="shared" ref="P336:P338" si="132">N336</f>
        <v>0</v>
      </c>
      <c r="Q336" s="201" t="s">
        <v>234</v>
      </c>
      <c r="R336" s="224"/>
      <c r="T336" s="225">
        <f t="shared" ref="T336:T338" si="133">R336</f>
        <v>0</v>
      </c>
      <c r="Z336" s="332"/>
      <c r="AA336" s="332"/>
      <c r="AB336" s="332"/>
    </row>
    <row r="337" spans="1:28" ht="15" customHeight="1" x14ac:dyDescent="0.45">
      <c r="A337" s="201">
        <v>327</v>
      </c>
      <c r="B337" s="201">
        <f t="shared" si="131"/>
        <v>7</v>
      </c>
      <c r="C337" s="202">
        <v>6122113</v>
      </c>
      <c r="E337" s="222" t="s">
        <v>234</v>
      </c>
      <c r="F337" s="222"/>
      <c r="G337" s="222" t="s">
        <v>234</v>
      </c>
      <c r="H337" s="222" t="s">
        <v>234</v>
      </c>
      <c r="I337" s="222" t="s">
        <v>234</v>
      </c>
      <c r="J337" s="230">
        <v>6122113</v>
      </c>
      <c r="K337" s="222" t="s">
        <v>234</v>
      </c>
      <c r="L337" s="222" t="s">
        <v>234</v>
      </c>
      <c r="M337" s="230" t="s">
        <v>468</v>
      </c>
      <c r="N337" s="224"/>
      <c r="P337" s="225">
        <f t="shared" si="132"/>
        <v>0</v>
      </c>
      <c r="Q337" s="201" t="s">
        <v>234</v>
      </c>
      <c r="R337" s="224"/>
      <c r="T337" s="225">
        <f t="shared" si="133"/>
        <v>0</v>
      </c>
      <c r="Z337" s="332"/>
      <c r="AA337" s="332"/>
      <c r="AB337" s="332"/>
    </row>
    <row r="338" spans="1:28" ht="15" customHeight="1" x14ac:dyDescent="0.45">
      <c r="A338" s="201">
        <v>328</v>
      </c>
      <c r="B338" s="201">
        <f t="shared" si="131"/>
        <v>7</v>
      </c>
      <c r="C338" s="202">
        <v>6122118</v>
      </c>
      <c r="E338" s="222" t="s">
        <v>234</v>
      </c>
      <c r="F338" s="222"/>
      <c r="G338" s="222" t="s">
        <v>234</v>
      </c>
      <c r="H338" s="222" t="s">
        <v>234</v>
      </c>
      <c r="I338" s="222" t="s">
        <v>234</v>
      </c>
      <c r="J338" s="230">
        <v>6122118</v>
      </c>
      <c r="K338" s="222" t="s">
        <v>234</v>
      </c>
      <c r="L338" s="222" t="s">
        <v>234</v>
      </c>
      <c r="M338" s="230" t="s">
        <v>469</v>
      </c>
      <c r="N338" s="224"/>
      <c r="P338" s="225">
        <f t="shared" si="132"/>
        <v>0</v>
      </c>
      <c r="Q338" s="201" t="s">
        <v>234</v>
      </c>
      <c r="R338" s="224"/>
      <c r="T338" s="225">
        <f t="shared" si="133"/>
        <v>0</v>
      </c>
      <c r="Z338" s="332"/>
      <c r="AA338" s="332"/>
      <c r="AB338" s="332"/>
    </row>
    <row r="339" spans="1:28" ht="15" customHeight="1" x14ac:dyDescent="0.45">
      <c r="A339" s="201">
        <v>329</v>
      </c>
      <c r="B339" s="201">
        <f t="shared" si="131"/>
        <v>6</v>
      </c>
      <c r="C339" s="202">
        <v>612212</v>
      </c>
      <c r="E339" s="222" t="s">
        <v>234</v>
      </c>
      <c r="F339" s="222"/>
      <c r="G339" s="222" t="s">
        <v>234</v>
      </c>
      <c r="H339" s="222" t="s">
        <v>234</v>
      </c>
      <c r="I339" s="229">
        <v>612212</v>
      </c>
      <c r="J339" s="222" t="s">
        <v>234</v>
      </c>
      <c r="K339" s="222" t="s">
        <v>234</v>
      </c>
      <c r="L339" s="222" t="s">
        <v>234</v>
      </c>
      <c r="M339" s="229" t="s">
        <v>470</v>
      </c>
      <c r="N339" s="224"/>
      <c r="P339" s="225">
        <f>N339-P340-P341-P342-P343-P344-P345</f>
        <v>0</v>
      </c>
      <c r="Q339" s="201" t="s">
        <v>234</v>
      </c>
      <c r="R339" s="224"/>
      <c r="T339" s="225">
        <f>R339+T340+T341+T342+T343+T344+T345</f>
        <v>0</v>
      </c>
      <c r="Z339" s="332"/>
      <c r="AA339" s="332"/>
      <c r="AB339" s="332"/>
    </row>
    <row r="340" spans="1:28" ht="15" customHeight="1" x14ac:dyDescent="0.45">
      <c r="A340" s="201">
        <v>330</v>
      </c>
      <c r="B340" s="201">
        <f t="shared" si="131"/>
        <v>7</v>
      </c>
      <c r="C340" s="202">
        <v>6122121</v>
      </c>
      <c r="E340" s="222" t="s">
        <v>234</v>
      </c>
      <c r="F340" s="222"/>
      <c r="G340" s="222" t="s">
        <v>234</v>
      </c>
      <c r="H340" s="222" t="s">
        <v>234</v>
      </c>
      <c r="I340" s="222" t="s">
        <v>234</v>
      </c>
      <c r="J340" s="230">
        <v>6122121</v>
      </c>
      <c r="K340" s="222" t="s">
        <v>234</v>
      </c>
      <c r="L340" s="222" t="s">
        <v>234</v>
      </c>
      <c r="M340" s="230" t="s">
        <v>471</v>
      </c>
      <c r="N340" s="224"/>
      <c r="P340" s="225">
        <f t="shared" ref="P340:P345" si="134">N340</f>
        <v>0</v>
      </c>
      <c r="Q340" s="201" t="s">
        <v>234</v>
      </c>
      <c r="R340" s="224"/>
      <c r="T340" s="225">
        <f t="shared" ref="T340:T345" si="135">R340</f>
        <v>0</v>
      </c>
      <c r="Z340" s="332"/>
      <c r="AA340" s="332"/>
      <c r="AB340" s="332"/>
    </row>
    <row r="341" spans="1:28" ht="15" customHeight="1" x14ac:dyDescent="0.45">
      <c r="A341" s="201">
        <v>331</v>
      </c>
      <c r="B341" s="201">
        <f t="shared" si="131"/>
        <v>7</v>
      </c>
      <c r="C341" s="202">
        <v>6122122</v>
      </c>
      <c r="E341" s="222" t="s">
        <v>234</v>
      </c>
      <c r="F341" s="222"/>
      <c r="G341" s="222" t="s">
        <v>234</v>
      </c>
      <c r="H341" s="222" t="s">
        <v>234</v>
      </c>
      <c r="I341" s="222" t="s">
        <v>234</v>
      </c>
      <c r="J341" s="230">
        <v>6122122</v>
      </c>
      <c r="K341" s="222" t="s">
        <v>234</v>
      </c>
      <c r="L341" s="222" t="s">
        <v>234</v>
      </c>
      <c r="M341" s="230" t="s">
        <v>472</v>
      </c>
      <c r="N341" s="224"/>
      <c r="P341" s="225">
        <f t="shared" si="134"/>
        <v>0</v>
      </c>
      <c r="Q341" s="201" t="s">
        <v>234</v>
      </c>
      <c r="R341" s="224"/>
      <c r="T341" s="225">
        <f t="shared" si="135"/>
        <v>0</v>
      </c>
      <c r="Z341" s="332"/>
      <c r="AA341" s="332"/>
      <c r="AB341" s="332"/>
    </row>
    <row r="342" spans="1:28" ht="15" customHeight="1" x14ac:dyDescent="0.45">
      <c r="A342" s="201">
        <v>332</v>
      </c>
      <c r="B342" s="201">
        <f t="shared" si="131"/>
        <v>7</v>
      </c>
      <c r="C342" s="202">
        <v>6122123</v>
      </c>
      <c r="E342" s="222" t="s">
        <v>234</v>
      </c>
      <c r="F342" s="222"/>
      <c r="G342" s="222" t="s">
        <v>234</v>
      </c>
      <c r="H342" s="222" t="s">
        <v>234</v>
      </c>
      <c r="I342" s="222" t="s">
        <v>234</v>
      </c>
      <c r="J342" s="230">
        <v>6122123</v>
      </c>
      <c r="K342" s="222" t="s">
        <v>234</v>
      </c>
      <c r="L342" s="222" t="s">
        <v>234</v>
      </c>
      <c r="M342" s="230" t="s">
        <v>473</v>
      </c>
      <c r="N342" s="224"/>
      <c r="P342" s="225">
        <f t="shared" si="134"/>
        <v>0</v>
      </c>
      <c r="Q342" s="201" t="s">
        <v>234</v>
      </c>
      <c r="R342" s="224"/>
      <c r="T342" s="225">
        <f t="shared" si="135"/>
        <v>0</v>
      </c>
      <c r="Z342" s="332"/>
      <c r="AA342" s="332"/>
      <c r="AB342" s="332"/>
    </row>
    <row r="343" spans="1:28" ht="15" customHeight="1" x14ac:dyDescent="0.45">
      <c r="A343" s="201">
        <v>333</v>
      </c>
      <c r="B343" s="201">
        <f t="shared" si="131"/>
        <v>7</v>
      </c>
      <c r="C343" s="202">
        <v>6122124</v>
      </c>
      <c r="E343" s="222" t="s">
        <v>234</v>
      </c>
      <c r="F343" s="222"/>
      <c r="G343" s="222" t="s">
        <v>234</v>
      </c>
      <c r="H343" s="222" t="s">
        <v>234</v>
      </c>
      <c r="I343" s="222" t="s">
        <v>234</v>
      </c>
      <c r="J343" s="230">
        <v>6122124</v>
      </c>
      <c r="K343" s="222" t="s">
        <v>234</v>
      </c>
      <c r="L343" s="222" t="s">
        <v>234</v>
      </c>
      <c r="M343" s="230" t="s">
        <v>474</v>
      </c>
      <c r="N343" s="224"/>
      <c r="P343" s="225">
        <f t="shared" si="134"/>
        <v>0</v>
      </c>
      <c r="Q343" s="201" t="s">
        <v>234</v>
      </c>
      <c r="R343" s="224"/>
      <c r="T343" s="225">
        <f t="shared" si="135"/>
        <v>0</v>
      </c>
      <c r="Z343" s="332"/>
      <c r="AA343" s="332"/>
      <c r="AB343" s="332"/>
    </row>
    <row r="344" spans="1:28" ht="15" customHeight="1" x14ac:dyDescent="0.45">
      <c r="A344" s="201">
        <v>334</v>
      </c>
      <c r="B344" s="201">
        <f t="shared" si="131"/>
        <v>7</v>
      </c>
      <c r="C344" s="202">
        <v>6122125</v>
      </c>
      <c r="E344" s="222" t="s">
        <v>234</v>
      </c>
      <c r="F344" s="222"/>
      <c r="G344" s="222" t="s">
        <v>234</v>
      </c>
      <c r="H344" s="222" t="s">
        <v>234</v>
      </c>
      <c r="I344" s="222" t="s">
        <v>234</v>
      </c>
      <c r="J344" s="230">
        <v>6122125</v>
      </c>
      <c r="K344" s="222" t="s">
        <v>234</v>
      </c>
      <c r="L344" s="222" t="s">
        <v>234</v>
      </c>
      <c r="M344" s="230" t="s">
        <v>475</v>
      </c>
      <c r="N344" s="224"/>
      <c r="P344" s="225">
        <f t="shared" si="134"/>
        <v>0</v>
      </c>
      <c r="Q344" s="201" t="s">
        <v>234</v>
      </c>
      <c r="R344" s="224"/>
      <c r="T344" s="225">
        <f t="shared" si="135"/>
        <v>0</v>
      </c>
      <c r="Z344" s="332"/>
      <c r="AA344" s="332"/>
      <c r="AB344" s="332"/>
    </row>
    <row r="345" spans="1:28" ht="15" customHeight="1" x14ac:dyDescent="0.45">
      <c r="A345" s="201">
        <v>335</v>
      </c>
      <c r="B345" s="201">
        <f t="shared" si="131"/>
        <v>7</v>
      </c>
      <c r="C345" s="202">
        <v>6122128</v>
      </c>
      <c r="E345" s="222" t="s">
        <v>234</v>
      </c>
      <c r="F345" s="222"/>
      <c r="G345" s="222" t="s">
        <v>234</v>
      </c>
      <c r="H345" s="222" t="s">
        <v>234</v>
      </c>
      <c r="I345" s="222" t="s">
        <v>234</v>
      </c>
      <c r="J345" s="230">
        <v>6122128</v>
      </c>
      <c r="K345" s="222" t="s">
        <v>234</v>
      </c>
      <c r="L345" s="222" t="s">
        <v>234</v>
      </c>
      <c r="M345" s="230" t="s">
        <v>476</v>
      </c>
      <c r="N345" s="224"/>
      <c r="P345" s="225">
        <f t="shared" si="134"/>
        <v>0</v>
      </c>
      <c r="Q345" s="201" t="s">
        <v>234</v>
      </c>
      <c r="R345" s="224"/>
      <c r="T345" s="225">
        <f t="shared" si="135"/>
        <v>0</v>
      </c>
      <c r="Z345" s="332"/>
      <c r="AA345" s="332"/>
      <c r="AB345" s="332"/>
    </row>
    <row r="346" spans="1:28" ht="15" customHeight="1" x14ac:dyDescent="0.45">
      <c r="A346" s="201">
        <v>336</v>
      </c>
      <c r="B346" s="201">
        <f t="shared" si="131"/>
        <v>6</v>
      </c>
      <c r="C346" s="202">
        <v>612213</v>
      </c>
      <c r="E346" s="222" t="s">
        <v>234</v>
      </c>
      <c r="F346" s="222"/>
      <c r="G346" s="222" t="s">
        <v>234</v>
      </c>
      <c r="H346" s="222" t="s">
        <v>234</v>
      </c>
      <c r="I346" s="229">
        <v>612213</v>
      </c>
      <c r="J346" s="222" t="s">
        <v>234</v>
      </c>
      <c r="K346" s="222" t="s">
        <v>234</v>
      </c>
      <c r="L346" s="222" t="s">
        <v>234</v>
      </c>
      <c r="M346" s="229" t="s">
        <v>477</v>
      </c>
      <c r="N346" s="224"/>
      <c r="P346" s="225">
        <f>N346</f>
        <v>0</v>
      </c>
      <c r="Q346" s="201" t="s">
        <v>234</v>
      </c>
      <c r="R346" s="224"/>
      <c r="T346" s="225">
        <f>R346</f>
        <v>0</v>
      </c>
      <c r="Z346" s="332"/>
      <c r="AA346" s="332"/>
      <c r="AB346" s="332"/>
    </row>
    <row r="347" spans="1:28" ht="15" customHeight="1" x14ac:dyDescent="0.45">
      <c r="A347" s="201">
        <v>337</v>
      </c>
      <c r="B347" s="201">
        <f t="shared" si="131"/>
        <v>6</v>
      </c>
      <c r="C347" s="202">
        <v>612218</v>
      </c>
      <c r="E347" s="222" t="s">
        <v>234</v>
      </c>
      <c r="F347" s="222"/>
      <c r="G347" s="222" t="s">
        <v>234</v>
      </c>
      <c r="H347" s="222" t="s">
        <v>234</v>
      </c>
      <c r="I347" s="229">
        <v>612218</v>
      </c>
      <c r="J347" s="222" t="s">
        <v>234</v>
      </c>
      <c r="K347" s="222" t="s">
        <v>234</v>
      </c>
      <c r="L347" s="222" t="s">
        <v>234</v>
      </c>
      <c r="M347" s="229" t="s">
        <v>469</v>
      </c>
      <c r="N347" s="224"/>
      <c r="P347" s="225">
        <f>N347</f>
        <v>0</v>
      </c>
      <c r="Q347" s="201" t="s">
        <v>234</v>
      </c>
      <c r="R347" s="224"/>
      <c r="T347" s="225">
        <f>R347</f>
        <v>0</v>
      </c>
      <c r="Z347" s="332"/>
      <c r="AA347" s="332"/>
      <c r="AB347" s="332"/>
    </row>
    <row r="348" spans="1:28" ht="15" customHeight="1" x14ac:dyDescent="0.45">
      <c r="A348" s="201">
        <v>338</v>
      </c>
      <c r="B348" s="201">
        <f t="shared" si="131"/>
        <v>5</v>
      </c>
      <c r="C348" s="202">
        <v>61222</v>
      </c>
      <c r="E348" s="222" t="s">
        <v>234</v>
      </c>
      <c r="F348" s="222"/>
      <c r="G348" s="222" t="s">
        <v>234</v>
      </c>
      <c r="H348" s="227">
        <v>61222</v>
      </c>
      <c r="I348" s="222" t="s">
        <v>234</v>
      </c>
      <c r="J348" s="222" t="s">
        <v>234</v>
      </c>
      <c r="K348" s="222" t="s">
        <v>234</v>
      </c>
      <c r="L348" s="222" t="s">
        <v>234</v>
      </c>
      <c r="M348" s="227" t="s">
        <v>478</v>
      </c>
      <c r="N348" s="224"/>
      <c r="P348" s="225">
        <f>N348-P349-P350-P351-P352-P353-P354</f>
        <v>0</v>
      </c>
      <c r="Q348" s="201" t="s">
        <v>234</v>
      </c>
      <c r="R348" s="224"/>
      <c r="T348" s="225">
        <f>R348+T349+T350+T351+T352+T353+T354</f>
        <v>0</v>
      </c>
      <c r="Z348" s="332"/>
      <c r="AA348" s="332"/>
      <c r="AB348" s="332"/>
    </row>
    <row r="349" spans="1:28" ht="15" customHeight="1" x14ac:dyDescent="0.45">
      <c r="A349" s="201">
        <v>339</v>
      </c>
      <c r="B349" s="201">
        <f t="shared" si="131"/>
        <v>6</v>
      </c>
      <c r="C349" s="202">
        <v>612221</v>
      </c>
      <c r="E349" s="222" t="s">
        <v>234</v>
      </c>
      <c r="F349" s="222"/>
      <c r="G349" s="222" t="s">
        <v>234</v>
      </c>
      <c r="H349" s="222" t="s">
        <v>234</v>
      </c>
      <c r="I349" s="229">
        <v>612221</v>
      </c>
      <c r="J349" s="222" t="s">
        <v>234</v>
      </c>
      <c r="K349" s="222" t="s">
        <v>234</v>
      </c>
      <c r="L349" s="222" t="s">
        <v>234</v>
      </c>
      <c r="M349" s="229" t="s">
        <v>382</v>
      </c>
      <c r="N349" s="224"/>
      <c r="P349" s="225">
        <f t="shared" ref="P349:P354" si="136">N349</f>
        <v>0</v>
      </c>
      <c r="Q349" s="201" t="s">
        <v>234</v>
      </c>
      <c r="R349" s="224"/>
      <c r="T349" s="225">
        <f t="shared" ref="T349:T354" si="137">R349</f>
        <v>0</v>
      </c>
      <c r="Z349" s="332"/>
      <c r="AA349" s="332"/>
      <c r="AB349" s="332"/>
    </row>
    <row r="350" spans="1:28" ht="15" customHeight="1" x14ac:dyDescent="0.45">
      <c r="A350" s="201">
        <v>340</v>
      </c>
      <c r="B350" s="201">
        <f t="shared" si="131"/>
        <v>6</v>
      </c>
      <c r="C350" s="202">
        <v>612222</v>
      </c>
      <c r="E350" s="222" t="s">
        <v>234</v>
      </c>
      <c r="F350" s="222"/>
      <c r="G350" s="222" t="s">
        <v>234</v>
      </c>
      <c r="H350" s="222" t="s">
        <v>234</v>
      </c>
      <c r="I350" s="229">
        <v>612222</v>
      </c>
      <c r="J350" s="222" t="s">
        <v>234</v>
      </c>
      <c r="K350" s="222" t="s">
        <v>234</v>
      </c>
      <c r="L350" s="222" t="s">
        <v>234</v>
      </c>
      <c r="M350" s="229" t="s">
        <v>383</v>
      </c>
      <c r="N350" s="224"/>
      <c r="P350" s="225">
        <f t="shared" si="136"/>
        <v>0</v>
      </c>
      <c r="Q350" s="201" t="s">
        <v>234</v>
      </c>
      <c r="R350" s="224"/>
      <c r="T350" s="225">
        <f t="shared" si="137"/>
        <v>0</v>
      </c>
      <c r="Z350" s="332"/>
      <c r="AA350" s="332"/>
      <c r="AB350" s="332"/>
    </row>
    <row r="351" spans="1:28" ht="15" customHeight="1" x14ac:dyDescent="0.45">
      <c r="A351" s="201">
        <v>341</v>
      </c>
      <c r="B351" s="201">
        <f t="shared" si="131"/>
        <v>6</v>
      </c>
      <c r="C351" s="202">
        <v>612223</v>
      </c>
      <c r="E351" s="222" t="s">
        <v>234</v>
      </c>
      <c r="F351" s="222"/>
      <c r="G351" s="222" t="s">
        <v>234</v>
      </c>
      <c r="H351" s="222" t="s">
        <v>234</v>
      </c>
      <c r="I351" s="229">
        <v>612223</v>
      </c>
      <c r="J351" s="222" t="s">
        <v>234</v>
      </c>
      <c r="K351" s="222" t="s">
        <v>234</v>
      </c>
      <c r="L351" s="222" t="s">
        <v>234</v>
      </c>
      <c r="M351" s="229" t="s">
        <v>384</v>
      </c>
      <c r="N351" s="224"/>
      <c r="P351" s="225">
        <f t="shared" si="136"/>
        <v>0</v>
      </c>
      <c r="Q351" s="201" t="s">
        <v>234</v>
      </c>
      <c r="R351" s="224"/>
      <c r="T351" s="225">
        <f t="shared" si="137"/>
        <v>0</v>
      </c>
      <c r="Z351" s="332"/>
      <c r="AA351" s="332"/>
      <c r="AB351" s="332"/>
    </row>
    <row r="352" spans="1:28" ht="15" customHeight="1" x14ac:dyDescent="0.45">
      <c r="A352" s="201">
        <v>342</v>
      </c>
      <c r="B352" s="201">
        <f t="shared" si="131"/>
        <v>6</v>
      </c>
      <c r="C352" s="202">
        <v>612224</v>
      </c>
      <c r="E352" s="222" t="s">
        <v>234</v>
      </c>
      <c r="F352" s="222"/>
      <c r="G352" s="222" t="s">
        <v>234</v>
      </c>
      <c r="H352" s="222" t="s">
        <v>234</v>
      </c>
      <c r="I352" s="229">
        <v>612224</v>
      </c>
      <c r="J352" s="222" t="s">
        <v>234</v>
      </c>
      <c r="K352" s="222" t="s">
        <v>234</v>
      </c>
      <c r="L352" s="222" t="s">
        <v>234</v>
      </c>
      <c r="M352" s="229" t="s">
        <v>479</v>
      </c>
      <c r="N352" s="224"/>
      <c r="P352" s="225">
        <f t="shared" si="136"/>
        <v>0</v>
      </c>
      <c r="Q352" s="201" t="s">
        <v>234</v>
      </c>
      <c r="R352" s="224"/>
      <c r="T352" s="225">
        <f t="shared" si="137"/>
        <v>0</v>
      </c>
      <c r="Z352" s="332"/>
      <c r="AA352" s="332"/>
      <c r="AB352" s="332"/>
    </row>
    <row r="353" spans="1:28" ht="15" customHeight="1" x14ac:dyDescent="0.45">
      <c r="A353" s="201">
        <v>343</v>
      </c>
      <c r="B353" s="201">
        <f t="shared" si="131"/>
        <v>6</v>
      </c>
      <c r="C353" s="202">
        <v>612225</v>
      </c>
      <c r="E353" s="222" t="s">
        <v>234</v>
      </c>
      <c r="F353" s="222"/>
      <c r="G353" s="222" t="s">
        <v>234</v>
      </c>
      <c r="H353" s="222" t="s">
        <v>234</v>
      </c>
      <c r="I353" s="229">
        <v>612225</v>
      </c>
      <c r="J353" s="222" t="s">
        <v>234</v>
      </c>
      <c r="K353" s="222" t="s">
        <v>234</v>
      </c>
      <c r="L353" s="222" t="s">
        <v>234</v>
      </c>
      <c r="M353" s="229" t="s">
        <v>290</v>
      </c>
      <c r="N353" s="224"/>
      <c r="P353" s="225">
        <f t="shared" si="136"/>
        <v>0</v>
      </c>
      <c r="Q353" s="201" t="s">
        <v>234</v>
      </c>
      <c r="R353" s="224"/>
      <c r="T353" s="225">
        <f t="shared" si="137"/>
        <v>0</v>
      </c>
      <c r="Z353" s="332"/>
      <c r="AA353" s="332"/>
      <c r="AB353" s="332"/>
    </row>
    <row r="354" spans="1:28" ht="15" customHeight="1" x14ac:dyDescent="0.45">
      <c r="A354" s="201">
        <v>344</v>
      </c>
      <c r="B354" s="201">
        <f t="shared" si="131"/>
        <v>6</v>
      </c>
      <c r="C354" s="202">
        <v>612228</v>
      </c>
      <c r="E354" s="222" t="s">
        <v>234</v>
      </c>
      <c r="F354" s="222"/>
      <c r="G354" s="222" t="s">
        <v>234</v>
      </c>
      <c r="H354" s="222" t="s">
        <v>234</v>
      </c>
      <c r="I354" s="229">
        <v>612228</v>
      </c>
      <c r="J354" s="222" t="s">
        <v>234</v>
      </c>
      <c r="K354" s="222" t="s">
        <v>234</v>
      </c>
      <c r="L354" s="222" t="s">
        <v>234</v>
      </c>
      <c r="M354" s="229" t="s">
        <v>387</v>
      </c>
      <c r="N354" s="224"/>
      <c r="P354" s="225">
        <f t="shared" si="136"/>
        <v>0</v>
      </c>
      <c r="Q354" s="201" t="s">
        <v>234</v>
      </c>
      <c r="R354" s="224"/>
      <c r="T354" s="225">
        <f t="shared" si="137"/>
        <v>0</v>
      </c>
      <c r="Z354" s="332"/>
      <c r="AA354" s="332"/>
      <c r="AB354" s="332"/>
    </row>
    <row r="355" spans="1:28" ht="15" customHeight="1" x14ac:dyDescent="0.45">
      <c r="A355" s="201">
        <v>345</v>
      </c>
      <c r="B355" s="201">
        <f t="shared" si="131"/>
        <v>5</v>
      </c>
      <c r="C355" s="202">
        <v>61223</v>
      </c>
      <c r="E355" s="222" t="s">
        <v>234</v>
      </c>
      <c r="F355" s="222"/>
      <c r="G355" s="222" t="s">
        <v>234</v>
      </c>
      <c r="H355" s="227">
        <v>61223</v>
      </c>
      <c r="I355" s="222" t="s">
        <v>234</v>
      </c>
      <c r="J355" s="222" t="s">
        <v>234</v>
      </c>
      <c r="K355" s="222" t="s">
        <v>234</v>
      </c>
      <c r="L355" s="222" t="s">
        <v>234</v>
      </c>
      <c r="M355" s="227" t="s">
        <v>480</v>
      </c>
      <c r="N355" s="224"/>
      <c r="P355" s="225">
        <f>N355-P356-P357</f>
        <v>0</v>
      </c>
      <c r="Q355" s="201" t="s">
        <v>234</v>
      </c>
      <c r="R355" s="224"/>
      <c r="T355" s="225">
        <f>R355+T356+T357</f>
        <v>0</v>
      </c>
      <c r="Z355" s="332"/>
      <c r="AA355" s="332"/>
      <c r="AB355" s="332"/>
    </row>
    <row r="356" spans="1:28" ht="15" customHeight="1" x14ac:dyDescent="0.45">
      <c r="A356" s="201">
        <v>346</v>
      </c>
      <c r="B356" s="201">
        <f t="shared" si="131"/>
        <v>6</v>
      </c>
      <c r="C356" s="202">
        <v>612231</v>
      </c>
      <c r="E356" s="222" t="s">
        <v>234</v>
      </c>
      <c r="F356" s="222"/>
      <c r="G356" s="222" t="s">
        <v>234</v>
      </c>
      <c r="H356" s="222" t="s">
        <v>234</v>
      </c>
      <c r="I356" s="229">
        <v>612231</v>
      </c>
      <c r="J356" s="222" t="s">
        <v>234</v>
      </c>
      <c r="K356" s="222" t="s">
        <v>234</v>
      </c>
      <c r="L356" s="222" t="s">
        <v>234</v>
      </c>
      <c r="M356" s="229" t="s">
        <v>481</v>
      </c>
      <c r="N356" s="224"/>
      <c r="P356" s="225">
        <f t="shared" ref="P356:P357" si="138">N356</f>
        <v>0</v>
      </c>
      <c r="Q356" s="201" t="s">
        <v>234</v>
      </c>
      <c r="R356" s="224"/>
      <c r="T356" s="225">
        <f t="shared" ref="T356:T357" si="139">R356</f>
        <v>0</v>
      </c>
      <c r="Z356" s="332"/>
      <c r="AA356" s="332"/>
      <c r="AB356" s="332"/>
    </row>
    <row r="357" spans="1:28" ht="15" customHeight="1" x14ac:dyDescent="0.45">
      <c r="A357" s="201">
        <v>347</v>
      </c>
      <c r="B357" s="201">
        <f t="shared" si="131"/>
        <v>6</v>
      </c>
      <c r="C357" s="202">
        <v>612232</v>
      </c>
      <c r="E357" s="222" t="s">
        <v>234</v>
      </c>
      <c r="F357" s="222"/>
      <c r="G357" s="222" t="s">
        <v>234</v>
      </c>
      <c r="H357" s="222" t="s">
        <v>234</v>
      </c>
      <c r="I357" s="229">
        <v>612232</v>
      </c>
      <c r="J357" s="222" t="s">
        <v>234</v>
      </c>
      <c r="K357" s="222" t="s">
        <v>234</v>
      </c>
      <c r="L357" s="222" t="s">
        <v>234</v>
      </c>
      <c r="M357" s="229" t="s">
        <v>482</v>
      </c>
      <c r="N357" s="224"/>
      <c r="P357" s="225">
        <f t="shared" si="138"/>
        <v>0</v>
      </c>
      <c r="Q357" s="201" t="s">
        <v>234</v>
      </c>
      <c r="R357" s="224"/>
      <c r="T357" s="225">
        <f t="shared" si="139"/>
        <v>0</v>
      </c>
      <c r="Z357" s="332"/>
      <c r="AA357" s="332"/>
      <c r="AB357" s="332"/>
    </row>
    <row r="358" spans="1:28" ht="15" customHeight="1" x14ac:dyDescent="0.45">
      <c r="A358" s="201">
        <v>348</v>
      </c>
      <c r="B358" s="201">
        <f t="shared" si="131"/>
        <v>4</v>
      </c>
      <c r="C358" s="202">
        <v>6123</v>
      </c>
      <c r="E358" s="222" t="s">
        <v>234</v>
      </c>
      <c r="F358" s="222"/>
      <c r="G358" s="226">
        <v>6123</v>
      </c>
      <c r="H358" s="222" t="s">
        <v>234</v>
      </c>
      <c r="I358" s="222" t="s">
        <v>234</v>
      </c>
      <c r="J358" s="222" t="s">
        <v>234</v>
      </c>
      <c r="K358" s="222" t="s">
        <v>234</v>
      </c>
      <c r="L358" s="222" t="s">
        <v>234</v>
      </c>
      <c r="M358" s="226" t="s">
        <v>483</v>
      </c>
      <c r="N358" s="224"/>
      <c r="P358" s="225">
        <f>N358-P359-P360-P361-P362-P363-P364-P365-P366-P367-P368-P369-P370-P371-P372</f>
        <v>0</v>
      </c>
      <c r="Q358" s="201" t="s">
        <v>234</v>
      </c>
      <c r="R358" s="224"/>
      <c r="T358" s="225">
        <f>R358+T359+T362+T372</f>
        <v>0</v>
      </c>
      <c r="Z358" s="332"/>
      <c r="AA358" s="332"/>
      <c r="AB358" s="332"/>
    </row>
    <row r="359" spans="1:28" ht="15" customHeight="1" x14ac:dyDescent="0.45">
      <c r="A359" s="201">
        <v>349</v>
      </c>
      <c r="B359" s="201">
        <f t="shared" si="131"/>
        <v>5</v>
      </c>
      <c r="C359" s="202">
        <v>61231</v>
      </c>
      <c r="E359" s="222" t="s">
        <v>234</v>
      </c>
      <c r="F359" s="222"/>
      <c r="G359" s="222" t="s">
        <v>234</v>
      </c>
      <c r="H359" s="227">
        <v>61231</v>
      </c>
      <c r="I359" s="222" t="s">
        <v>234</v>
      </c>
      <c r="J359" s="222" t="s">
        <v>234</v>
      </c>
      <c r="K359" s="222" t="s">
        <v>234</v>
      </c>
      <c r="L359" s="222" t="s">
        <v>234</v>
      </c>
      <c r="M359" s="227" t="s">
        <v>484</v>
      </c>
      <c r="N359" s="224"/>
      <c r="P359" s="225">
        <f>N359-P360-P361</f>
        <v>0</v>
      </c>
      <c r="Q359" s="201" t="s">
        <v>234</v>
      </c>
      <c r="R359" s="224"/>
      <c r="T359" s="225">
        <f>R359+T360+T361</f>
        <v>0</v>
      </c>
      <c r="Z359" s="332"/>
      <c r="AA359" s="332"/>
      <c r="AB359" s="332"/>
    </row>
    <row r="360" spans="1:28" ht="15" customHeight="1" x14ac:dyDescent="0.45">
      <c r="A360" s="201">
        <v>350</v>
      </c>
      <c r="B360" s="201">
        <f t="shared" si="131"/>
        <v>6</v>
      </c>
      <c r="C360" s="202">
        <v>612311</v>
      </c>
      <c r="E360" s="222" t="s">
        <v>234</v>
      </c>
      <c r="F360" s="222"/>
      <c r="G360" s="222" t="s">
        <v>234</v>
      </c>
      <c r="H360" s="222" t="s">
        <v>234</v>
      </c>
      <c r="I360" s="229">
        <v>612311</v>
      </c>
      <c r="J360" s="222" t="s">
        <v>234</v>
      </c>
      <c r="K360" s="222" t="s">
        <v>234</v>
      </c>
      <c r="L360" s="222" t="s">
        <v>234</v>
      </c>
      <c r="M360" s="229" t="s">
        <v>415</v>
      </c>
      <c r="N360" s="224"/>
      <c r="P360" s="225">
        <f t="shared" ref="P360:P361" si="140">N360</f>
        <v>0</v>
      </c>
      <c r="Q360" s="201" t="s">
        <v>234</v>
      </c>
      <c r="R360" s="224"/>
      <c r="T360" s="225">
        <f t="shared" ref="T360:T361" si="141">R360</f>
        <v>0</v>
      </c>
      <c r="Z360" s="332"/>
      <c r="AA360" s="332"/>
      <c r="AB360" s="332"/>
    </row>
    <row r="361" spans="1:28" ht="15" customHeight="1" x14ac:dyDescent="0.45">
      <c r="A361" s="201">
        <v>351</v>
      </c>
      <c r="B361" s="201">
        <f t="shared" si="131"/>
        <v>6</v>
      </c>
      <c r="C361" s="202">
        <v>612318</v>
      </c>
      <c r="E361" s="222" t="s">
        <v>234</v>
      </c>
      <c r="F361" s="222"/>
      <c r="G361" s="222" t="s">
        <v>234</v>
      </c>
      <c r="H361" s="222" t="s">
        <v>234</v>
      </c>
      <c r="I361" s="229">
        <v>612318</v>
      </c>
      <c r="J361" s="222" t="s">
        <v>234</v>
      </c>
      <c r="K361" s="222" t="s">
        <v>234</v>
      </c>
      <c r="L361" s="222" t="s">
        <v>234</v>
      </c>
      <c r="M361" s="229" t="s">
        <v>485</v>
      </c>
      <c r="N361" s="224"/>
      <c r="P361" s="225">
        <f t="shared" si="140"/>
        <v>0</v>
      </c>
      <c r="Q361" s="201" t="s">
        <v>234</v>
      </c>
      <c r="R361" s="224"/>
      <c r="T361" s="225">
        <f t="shared" si="141"/>
        <v>0</v>
      </c>
      <c r="Z361" s="332"/>
      <c r="AA361" s="332"/>
      <c r="AB361" s="332"/>
    </row>
    <row r="362" spans="1:28" ht="15" customHeight="1" x14ac:dyDescent="0.45">
      <c r="A362" s="201">
        <v>352</v>
      </c>
      <c r="B362" s="201">
        <f t="shared" si="131"/>
        <v>5</v>
      </c>
      <c r="C362" s="202">
        <v>61232</v>
      </c>
      <c r="E362" s="222" t="s">
        <v>234</v>
      </c>
      <c r="F362" s="222"/>
      <c r="G362" s="222" t="s">
        <v>234</v>
      </c>
      <c r="H362" s="227">
        <v>61232</v>
      </c>
      <c r="I362" s="222" t="s">
        <v>234</v>
      </c>
      <c r="J362" s="222" t="s">
        <v>234</v>
      </c>
      <c r="K362" s="222" t="s">
        <v>234</v>
      </c>
      <c r="L362" s="222" t="s">
        <v>234</v>
      </c>
      <c r="M362" s="227" t="s">
        <v>486</v>
      </c>
      <c r="N362" s="224"/>
      <c r="P362" s="225">
        <f>N362-P363-P364-P365-P366-P367-P368-P369-P370-P371</f>
        <v>0</v>
      </c>
      <c r="Q362" s="201" t="s">
        <v>234</v>
      </c>
      <c r="R362" s="224"/>
      <c r="T362" s="225">
        <f>R362+T363+T364+T369+T370+T371</f>
        <v>0</v>
      </c>
      <c r="Z362" s="332"/>
      <c r="AA362" s="332"/>
      <c r="AB362" s="332"/>
    </row>
    <row r="363" spans="1:28" ht="15" customHeight="1" x14ac:dyDescent="0.45">
      <c r="A363" s="201">
        <v>353</v>
      </c>
      <c r="B363" s="201">
        <f t="shared" si="131"/>
        <v>6</v>
      </c>
      <c r="C363" s="202">
        <v>612321</v>
      </c>
      <c r="E363" s="222" t="s">
        <v>234</v>
      </c>
      <c r="F363" s="222"/>
      <c r="G363" s="222" t="s">
        <v>234</v>
      </c>
      <c r="H363" s="222" t="s">
        <v>234</v>
      </c>
      <c r="I363" s="229">
        <v>612321</v>
      </c>
      <c r="J363" s="222" t="s">
        <v>234</v>
      </c>
      <c r="K363" s="222" t="s">
        <v>234</v>
      </c>
      <c r="L363" s="222" t="s">
        <v>234</v>
      </c>
      <c r="M363" s="229" t="s">
        <v>378</v>
      </c>
      <c r="N363" s="224"/>
      <c r="P363" s="225">
        <f>N363</f>
        <v>0</v>
      </c>
      <c r="Q363" s="201" t="s">
        <v>234</v>
      </c>
      <c r="R363" s="224"/>
      <c r="T363" s="225">
        <f>R363</f>
        <v>0</v>
      </c>
      <c r="Z363" s="332"/>
      <c r="AA363" s="332"/>
      <c r="AB363" s="332"/>
    </row>
    <row r="364" spans="1:28" ht="15" customHeight="1" x14ac:dyDescent="0.45">
      <c r="A364" s="201">
        <v>354</v>
      </c>
      <c r="B364" s="201">
        <f t="shared" si="131"/>
        <v>6</v>
      </c>
      <c r="C364" s="202">
        <v>612322</v>
      </c>
      <c r="E364" s="222" t="s">
        <v>234</v>
      </c>
      <c r="F364" s="222"/>
      <c r="G364" s="222" t="s">
        <v>234</v>
      </c>
      <c r="H364" s="222" t="s">
        <v>234</v>
      </c>
      <c r="I364" s="229">
        <v>612322</v>
      </c>
      <c r="J364" s="222" t="s">
        <v>234</v>
      </c>
      <c r="K364" s="222" t="s">
        <v>234</v>
      </c>
      <c r="L364" s="222" t="s">
        <v>234</v>
      </c>
      <c r="M364" s="229" t="s">
        <v>487</v>
      </c>
      <c r="N364" s="224"/>
      <c r="P364" s="225">
        <f>N364-P365-P366-P367-P368</f>
        <v>0</v>
      </c>
      <c r="Q364" s="201" t="s">
        <v>234</v>
      </c>
      <c r="R364" s="224"/>
      <c r="T364" s="225">
        <f>R364+T365+T368</f>
        <v>0</v>
      </c>
      <c r="Z364" s="332"/>
      <c r="AA364" s="332"/>
      <c r="AB364" s="332"/>
    </row>
    <row r="365" spans="1:28" ht="15" customHeight="1" x14ac:dyDescent="0.45">
      <c r="A365" s="201">
        <v>355</v>
      </c>
      <c r="B365" s="201">
        <f t="shared" si="131"/>
        <v>7</v>
      </c>
      <c r="C365" s="202">
        <v>6123221</v>
      </c>
      <c r="E365" s="222" t="s">
        <v>234</v>
      </c>
      <c r="F365" s="222"/>
      <c r="G365" s="222" t="s">
        <v>234</v>
      </c>
      <c r="H365" s="222" t="s">
        <v>234</v>
      </c>
      <c r="I365" s="222" t="s">
        <v>234</v>
      </c>
      <c r="J365" s="230">
        <v>6123221</v>
      </c>
      <c r="K365" s="222" t="s">
        <v>234</v>
      </c>
      <c r="L365" s="222" t="s">
        <v>234</v>
      </c>
      <c r="M365" s="230" t="s">
        <v>384</v>
      </c>
      <c r="N365" s="224"/>
      <c r="P365" s="225">
        <f>N365-P366-P367</f>
        <v>0</v>
      </c>
      <c r="Q365" s="201" t="s">
        <v>234</v>
      </c>
      <c r="R365" s="224"/>
      <c r="T365" s="225">
        <f>R365+T366+T367</f>
        <v>0</v>
      </c>
      <c r="Z365" s="332"/>
      <c r="AA365" s="332"/>
      <c r="AB365" s="332"/>
    </row>
    <row r="366" spans="1:28" ht="15" customHeight="1" x14ac:dyDescent="0.45">
      <c r="A366" s="201">
        <v>356</v>
      </c>
      <c r="B366" s="201">
        <f t="shared" si="131"/>
        <v>8</v>
      </c>
      <c r="C366" s="202">
        <v>61232211</v>
      </c>
      <c r="E366" s="222" t="s">
        <v>234</v>
      </c>
      <c r="F366" s="222"/>
      <c r="G366" s="222" t="s">
        <v>234</v>
      </c>
      <c r="H366" s="222" t="s">
        <v>234</v>
      </c>
      <c r="I366" s="222" t="s">
        <v>234</v>
      </c>
      <c r="J366" s="222" t="s">
        <v>234</v>
      </c>
      <c r="K366" s="231">
        <v>61232211</v>
      </c>
      <c r="L366" s="222" t="s">
        <v>234</v>
      </c>
      <c r="M366" s="231" t="s">
        <v>488</v>
      </c>
      <c r="N366" s="224"/>
      <c r="P366" s="225">
        <f t="shared" ref="P366:P367" si="142">N366</f>
        <v>0</v>
      </c>
      <c r="Q366" s="201" t="s">
        <v>234</v>
      </c>
      <c r="R366" s="224"/>
      <c r="T366" s="225">
        <f t="shared" ref="T366:T367" si="143">R366</f>
        <v>0</v>
      </c>
      <c r="Z366" s="332"/>
      <c r="AA366" s="332"/>
      <c r="AB366" s="332"/>
    </row>
    <row r="367" spans="1:28" ht="15" customHeight="1" x14ac:dyDescent="0.45">
      <c r="A367" s="201">
        <v>357</v>
      </c>
      <c r="B367" s="201">
        <f t="shared" si="131"/>
        <v>8</v>
      </c>
      <c r="C367" s="202">
        <v>61232218</v>
      </c>
      <c r="E367" s="222" t="s">
        <v>234</v>
      </c>
      <c r="F367" s="222"/>
      <c r="G367" s="222" t="s">
        <v>234</v>
      </c>
      <c r="H367" s="222" t="s">
        <v>234</v>
      </c>
      <c r="I367" s="222" t="s">
        <v>234</v>
      </c>
      <c r="J367" s="222" t="s">
        <v>234</v>
      </c>
      <c r="K367" s="231">
        <v>61232218</v>
      </c>
      <c r="L367" s="222" t="s">
        <v>234</v>
      </c>
      <c r="M367" s="231" t="s">
        <v>489</v>
      </c>
      <c r="N367" s="224"/>
      <c r="P367" s="225">
        <f t="shared" si="142"/>
        <v>0</v>
      </c>
      <c r="Q367" s="201" t="s">
        <v>234</v>
      </c>
      <c r="R367" s="224"/>
      <c r="T367" s="225">
        <f t="shared" si="143"/>
        <v>0</v>
      </c>
      <c r="Z367" s="332"/>
      <c r="AA367" s="332"/>
      <c r="AB367" s="332"/>
    </row>
    <row r="368" spans="1:28" ht="15" customHeight="1" x14ac:dyDescent="0.45">
      <c r="A368" s="201">
        <v>358</v>
      </c>
      <c r="B368" s="201">
        <f t="shared" si="131"/>
        <v>7</v>
      </c>
      <c r="C368" s="202">
        <v>6123228</v>
      </c>
      <c r="E368" s="222" t="s">
        <v>234</v>
      </c>
      <c r="F368" s="222"/>
      <c r="G368" s="222" t="s">
        <v>234</v>
      </c>
      <c r="H368" s="222" t="s">
        <v>234</v>
      </c>
      <c r="I368" s="222" t="s">
        <v>234</v>
      </c>
      <c r="J368" s="230">
        <v>6123228</v>
      </c>
      <c r="K368" s="222" t="s">
        <v>234</v>
      </c>
      <c r="L368" s="222" t="s">
        <v>234</v>
      </c>
      <c r="M368" s="230" t="s">
        <v>490</v>
      </c>
      <c r="N368" s="224"/>
      <c r="P368" s="225">
        <f>N368</f>
        <v>0</v>
      </c>
      <c r="Q368" s="201" t="s">
        <v>234</v>
      </c>
      <c r="R368" s="224"/>
      <c r="T368" s="225">
        <f>R368</f>
        <v>0</v>
      </c>
      <c r="Z368" s="332"/>
      <c r="AA368" s="332"/>
      <c r="AB368" s="332"/>
    </row>
    <row r="369" spans="1:28" ht="15" customHeight="1" x14ac:dyDescent="0.45">
      <c r="A369" s="201">
        <v>359</v>
      </c>
      <c r="B369" s="201">
        <f t="shared" si="131"/>
        <v>6</v>
      </c>
      <c r="C369" s="202">
        <v>612323</v>
      </c>
      <c r="E369" s="222" t="s">
        <v>234</v>
      </c>
      <c r="F369" s="222"/>
      <c r="G369" s="222" t="s">
        <v>234</v>
      </c>
      <c r="H369" s="222" t="s">
        <v>234</v>
      </c>
      <c r="I369" s="229">
        <v>612323</v>
      </c>
      <c r="J369" s="222" t="s">
        <v>234</v>
      </c>
      <c r="K369" s="222" t="s">
        <v>234</v>
      </c>
      <c r="L369" s="222" t="s">
        <v>234</v>
      </c>
      <c r="M369" s="229" t="s">
        <v>388</v>
      </c>
      <c r="N369" s="224"/>
      <c r="P369" s="225">
        <f>N369</f>
        <v>0</v>
      </c>
      <c r="Q369" s="201" t="s">
        <v>234</v>
      </c>
      <c r="R369" s="224"/>
      <c r="T369" s="225">
        <f>R369</f>
        <v>0</v>
      </c>
      <c r="Z369" s="332"/>
      <c r="AA369" s="332"/>
      <c r="AB369" s="332"/>
    </row>
    <row r="370" spans="1:28" ht="15" customHeight="1" x14ac:dyDescent="0.45">
      <c r="A370" s="201">
        <v>360</v>
      </c>
      <c r="B370" s="201">
        <f t="shared" si="131"/>
        <v>6</v>
      </c>
      <c r="C370" s="202">
        <v>612324</v>
      </c>
      <c r="E370" s="222" t="s">
        <v>234</v>
      </c>
      <c r="F370" s="222"/>
      <c r="G370" s="222" t="s">
        <v>234</v>
      </c>
      <c r="H370" s="222" t="s">
        <v>234</v>
      </c>
      <c r="I370" s="229">
        <v>612324</v>
      </c>
      <c r="J370" s="222" t="s">
        <v>234</v>
      </c>
      <c r="K370" s="222" t="s">
        <v>234</v>
      </c>
      <c r="L370" s="222" t="s">
        <v>234</v>
      </c>
      <c r="M370" s="229" t="s">
        <v>491</v>
      </c>
      <c r="N370" s="224"/>
      <c r="P370" s="225">
        <f t="shared" ref="P370:P371" si="144">N370</f>
        <v>0</v>
      </c>
      <c r="Q370" s="201" t="s">
        <v>234</v>
      </c>
      <c r="R370" s="224"/>
      <c r="T370" s="225">
        <f t="shared" ref="T370:T371" si="145">R370</f>
        <v>0</v>
      </c>
      <c r="Z370" s="332"/>
      <c r="AA370" s="332"/>
      <c r="AB370" s="332"/>
    </row>
    <row r="371" spans="1:28" ht="15" customHeight="1" x14ac:dyDescent="0.45">
      <c r="A371" s="201">
        <v>361</v>
      </c>
      <c r="B371" s="201">
        <f t="shared" si="131"/>
        <v>6</v>
      </c>
      <c r="C371" s="202">
        <v>612328</v>
      </c>
      <c r="E371" s="222" t="s">
        <v>234</v>
      </c>
      <c r="F371" s="222"/>
      <c r="G371" s="222" t="s">
        <v>234</v>
      </c>
      <c r="H371" s="222" t="s">
        <v>234</v>
      </c>
      <c r="I371" s="229">
        <v>612328</v>
      </c>
      <c r="J371" s="222" t="s">
        <v>234</v>
      </c>
      <c r="K371" s="222" t="s">
        <v>234</v>
      </c>
      <c r="L371" s="222" t="s">
        <v>234</v>
      </c>
      <c r="M371" s="229" t="s">
        <v>492</v>
      </c>
      <c r="N371" s="224"/>
      <c r="P371" s="225">
        <f t="shared" si="144"/>
        <v>0</v>
      </c>
      <c r="Q371" s="201" t="s">
        <v>234</v>
      </c>
      <c r="R371" s="224"/>
      <c r="T371" s="225">
        <f t="shared" si="145"/>
        <v>0</v>
      </c>
      <c r="Z371" s="332"/>
      <c r="AA371" s="332"/>
      <c r="AB371" s="332"/>
    </row>
    <row r="372" spans="1:28" ht="15" customHeight="1" x14ac:dyDescent="0.45">
      <c r="A372" s="201">
        <v>362</v>
      </c>
      <c r="B372" s="201">
        <f t="shared" si="131"/>
        <v>5</v>
      </c>
      <c r="C372" s="202">
        <v>61238</v>
      </c>
      <c r="E372" s="222" t="s">
        <v>234</v>
      </c>
      <c r="F372" s="222"/>
      <c r="G372" s="222" t="s">
        <v>234</v>
      </c>
      <c r="H372" s="227">
        <v>61238</v>
      </c>
      <c r="I372" s="222" t="s">
        <v>234</v>
      </c>
      <c r="J372" s="222" t="s">
        <v>234</v>
      </c>
      <c r="K372" s="222" t="s">
        <v>234</v>
      </c>
      <c r="L372" s="222" t="s">
        <v>234</v>
      </c>
      <c r="M372" s="227" t="s">
        <v>493</v>
      </c>
      <c r="N372" s="224"/>
      <c r="P372" s="225">
        <f>N372</f>
        <v>0</v>
      </c>
      <c r="Q372" s="201" t="s">
        <v>234</v>
      </c>
      <c r="R372" s="224"/>
      <c r="T372" s="225">
        <f>R372</f>
        <v>0</v>
      </c>
      <c r="Z372" s="332"/>
      <c r="AA372" s="332"/>
      <c r="AB372" s="332"/>
    </row>
    <row r="373" spans="1:28" ht="15" customHeight="1" x14ac:dyDescent="0.45">
      <c r="A373" s="201">
        <v>363</v>
      </c>
      <c r="B373" s="201">
        <f t="shared" si="131"/>
        <v>4</v>
      </c>
      <c r="C373" s="202">
        <v>6124</v>
      </c>
      <c r="E373" s="222" t="s">
        <v>234</v>
      </c>
      <c r="F373" s="222"/>
      <c r="G373" s="226">
        <v>6124</v>
      </c>
      <c r="H373" s="222" t="s">
        <v>234</v>
      </c>
      <c r="I373" s="222" t="s">
        <v>234</v>
      </c>
      <c r="J373" s="222" t="s">
        <v>234</v>
      </c>
      <c r="K373" s="222" t="s">
        <v>234</v>
      </c>
      <c r="L373" s="222" t="s">
        <v>234</v>
      </c>
      <c r="M373" s="226" t="s">
        <v>494</v>
      </c>
      <c r="N373" s="224"/>
      <c r="P373" s="225">
        <f>N373</f>
        <v>0</v>
      </c>
      <c r="Q373" s="201" t="s">
        <v>234</v>
      </c>
      <c r="R373" s="224"/>
      <c r="T373" s="225">
        <f>R373</f>
        <v>0</v>
      </c>
      <c r="Z373" s="332"/>
      <c r="AA373" s="332"/>
      <c r="AB373" s="332"/>
    </row>
    <row r="374" spans="1:28" ht="15" customHeight="1" x14ac:dyDescent="0.45">
      <c r="A374" s="201">
        <v>364</v>
      </c>
      <c r="B374" s="201">
        <f t="shared" si="131"/>
        <v>3</v>
      </c>
      <c r="C374" s="202">
        <v>613</v>
      </c>
      <c r="E374" s="222" t="s">
        <v>234</v>
      </c>
      <c r="F374" s="223">
        <v>613</v>
      </c>
      <c r="G374" s="222" t="s">
        <v>234</v>
      </c>
      <c r="H374" s="222" t="s">
        <v>234</v>
      </c>
      <c r="I374" s="222" t="s">
        <v>234</v>
      </c>
      <c r="J374" s="222" t="s">
        <v>234</v>
      </c>
      <c r="K374" s="222" t="s">
        <v>234</v>
      </c>
      <c r="L374" s="222" t="s">
        <v>234</v>
      </c>
      <c r="M374" s="223" t="s">
        <v>495</v>
      </c>
      <c r="N374" s="224"/>
      <c r="P374" s="225">
        <f>N374-SUM(P375:P412)</f>
        <v>0</v>
      </c>
      <c r="Q374" s="201" t="s">
        <v>234</v>
      </c>
      <c r="R374" s="224"/>
      <c r="T374" s="225">
        <f>R374+T375+T379+T380+T389+T408+T409+T410</f>
        <v>0</v>
      </c>
      <c r="V374" s="73" t="str">
        <f>IF(OR(P374&lt;0,T374&lt;0),"erreur","OK")</f>
        <v>OK</v>
      </c>
      <c r="X374" s="73" t="str">
        <f>IF(P374&gt;1,"justifier la différence","OK")</f>
        <v>OK</v>
      </c>
      <c r="Z374" s="332"/>
      <c r="AA374" s="332"/>
      <c r="AB374" s="332"/>
    </row>
    <row r="375" spans="1:28" ht="15" customHeight="1" x14ac:dyDescent="0.45">
      <c r="A375" s="201">
        <v>365</v>
      </c>
      <c r="B375" s="201">
        <f t="shared" si="131"/>
        <v>4</v>
      </c>
      <c r="C375" s="202">
        <v>6131</v>
      </c>
      <c r="E375" s="222" t="s">
        <v>234</v>
      </c>
      <c r="F375" s="222"/>
      <c r="G375" s="226">
        <v>6131</v>
      </c>
      <c r="H375" s="222" t="s">
        <v>234</v>
      </c>
      <c r="I375" s="222" t="s">
        <v>234</v>
      </c>
      <c r="J375" s="222" t="s">
        <v>234</v>
      </c>
      <c r="K375" s="222" t="s">
        <v>234</v>
      </c>
      <c r="L375" s="222" t="s">
        <v>234</v>
      </c>
      <c r="M375" s="226" t="s">
        <v>496</v>
      </c>
      <c r="N375" s="224"/>
      <c r="P375" s="225">
        <f>N375-P376-P377-P378</f>
        <v>0</v>
      </c>
      <c r="Q375" s="201" t="s">
        <v>234</v>
      </c>
      <c r="R375" s="224"/>
      <c r="T375" s="225">
        <f>R375+T376+T377+T378</f>
        <v>0</v>
      </c>
      <c r="Z375" s="332"/>
      <c r="AA375" s="332"/>
      <c r="AB375" s="332"/>
    </row>
    <row r="376" spans="1:28" ht="15" customHeight="1" x14ac:dyDescent="0.45">
      <c r="A376" s="201">
        <v>366</v>
      </c>
      <c r="B376" s="201">
        <f t="shared" si="131"/>
        <v>5</v>
      </c>
      <c r="C376" s="202">
        <v>61311</v>
      </c>
      <c r="E376" s="222" t="s">
        <v>234</v>
      </c>
      <c r="F376" s="222" t="s">
        <v>234</v>
      </c>
      <c r="G376" s="222" t="s">
        <v>234</v>
      </c>
      <c r="H376" s="227">
        <v>61311</v>
      </c>
      <c r="I376" s="222" t="s">
        <v>234</v>
      </c>
      <c r="J376" s="222" t="s">
        <v>234</v>
      </c>
      <c r="K376" s="222" t="s">
        <v>234</v>
      </c>
      <c r="L376" s="222" t="s">
        <v>234</v>
      </c>
      <c r="M376" s="227" t="s">
        <v>497</v>
      </c>
      <c r="N376" s="224"/>
      <c r="P376" s="225">
        <f t="shared" ref="P376:P378" si="146">N376</f>
        <v>0</v>
      </c>
      <c r="Q376" s="201" t="s">
        <v>234</v>
      </c>
      <c r="R376" s="224"/>
      <c r="T376" s="225">
        <f t="shared" ref="T376:T378" si="147">R376</f>
        <v>0</v>
      </c>
      <c r="Z376" s="332"/>
      <c r="AA376" s="332"/>
      <c r="AB376" s="332"/>
    </row>
    <row r="377" spans="1:28" ht="15" customHeight="1" x14ac:dyDescent="0.45">
      <c r="A377" s="201">
        <v>367</v>
      </c>
      <c r="B377" s="201">
        <f t="shared" si="131"/>
        <v>5</v>
      </c>
      <c r="C377" s="202">
        <v>61312</v>
      </c>
      <c r="E377" s="222" t="s">
        <v>234</v>
      </c>
      <c r="F377" s="222" t="s">
        <v>234</v>
      </c>
      <c r="G377" s="222" t="s">
        <v>234</v>
      </c>
      <c r="H377" s="227">
        <v>61312</v>
      </c>
      <c r="I377" s="222" t="s">
        <v>234</v>
      </c>
      <c r="J377" s="222" t="s">
        <v>234</v>
      </c>
      <c r="K377" s="222" t="s">
        <v>234</v>
      </c>
      <c r="L377" s="222" t="s">
        <v>234</v>
      </c>
      <c r="M377" s="227" t="s">
        <v>498</v>
      </c>
      <c r="N377" s="224"/>
      <c r="P377" s="225">
        <f t="shared" si="146"/>
        <v>0</v>
      </c>
      <c r="Q377" s="201" t="s">
        <v>234</v>
      </c>
      <c r="R377" s="224"/>
      <c r="T377" s="225">
        <f t="shared" si="147"/>
        <v>0</v>
      </c>
      <c r="Z377" s="332"/>
      <c r="AA377" s="332"/>
      <c r="AB377" s="332"/>
    </row>
    <row r="378" spans="1:28" ht="15" customHeight="1" x14ac:dyDescent="0.45">
      <c r="A378" s="201">
        <v>368</v>
      </c>
      <c r="B378" s="201">
        <f t="shared" si="131"/>
        <v>5</v>
      </c>
      <c r="C378" s="202">
        <v>61313</v>
      </c>
      <c r="E378" s="222" t="s">
        <v>234</v>
      </c>
      <c r="F378" s="222" t="s">
        <v>234</v>
      </c>
      <c r="G378" s="222" t="s">
        <v>234</v>
      </c>
      <c r="H378" s="227">
        <v>61313</v>
      </c>
      <c r="I378" s="222" t="s">
        <v>234</v>
      </c>
      <c r="J378" s="222" t="s">
        <v>234</v>
      </c>
      <c r="K378" s="222" t="s">
        <v>234</v>
      </c>
      <c r="L378" s="222" t="s">
        <v>234</v>
      </c>
      <c r="M378" s="227" t="s">
        <v>499</v>
      </c>
      <c r="N378" s="224"/>
      <c r="P378" s="225">
        <f t="shared" si="146"/>
        <v>0</v>
      </c>
      <c r="Q378" s="201" t="s">
        <v>234</v>
      </c>
      <c r="R378" s="224"/>
      <c r="T378" s="225">
        <f t="shared" si="147"/>
        <v>0</v>
      </c>
      <c r="Z378" s="332"/>
      <c r="AA378" s="332"/>
      <c r="AB378" s="332"/>
    </row>
    <row r="379" spans="1:28" ht="15" customHeight="1" x14ac:dyDescent="0.45">
      <c r="A379" s="201">
        <v>369</v>
      </c>
      <c r="B379" s="201">
        <f t="shared" si="131"/>
        <v>4</v>
      </c>
      <c r="C379" s="202">
        <v>6132</v>
      </c>
      <c r="E379" s="222" t="s">
        <v>234</v>
      </c>
      <c r="F379" s="222" t="s">
        <v>234</v>
      </c>
      <c r="G379" s="226">
        <v>6132</v>
      </c>
      <c r="H379" s="222" t="s">
        <v>234</v>
      </c>
      <c r="I379" s="222" t="s">
        <v>234</v>
      </c>
      <c r="J379" s="222" t="s">
        <v>234</v>
      </c>
      <c r="K379" s="222" t="s">
        <v>234</v>
      </c>
      <c r="L379" s="222" t="s">
        <v>234</v>
      </c>
      <c r="M379" s="226" t="s">
        <v>500</v>
      </c>
      <c r="N379" s="224"/>
      <c r="P379" s="225">
        <f>N379</f>
        <v>0</v>
      </c>
      <c r="Q379" s="201" t="s">
        <v>234</v>
      </c>
      <c r="R379" s="224"/>
      <c r="T379" s="225">
        <f>R379</f>
        <v>0</v>
      </c>
      <c r="Z379" s="332"/>
      <c r="AA379" s="332"/>
      <c r="AB379" s="332"/>
    </row>
    <row r="380" spans="1:28" ht="15" customHeight="1" x14ac:dyDescent="0.45">
      <c r="A380" s="201">
        <v>370</v>
      </c>
      <c r="B380" s="201">
        <f t="shared" si="131"/>
        <v>4</v>
      </c>
      <c r="C380" s="202">
        <v>6133</v>
      </c>
      <c r="E380" s="222" t="s">
        <v>234</v>
      </c>
      <c r="F380" s="222" t="s">
        <v>234</v>
      </c>
      <c r="G380" s="226">
        <v>6133</v>
      </c>
      <c r="H380" s="222" t="s">
        <v>234</v>
      </c>
      <c r="I380" s="222" t="s">
        <v>234</v>
      </c>
      <c r="J380" s="222" t="s">
        <v>234</v>
      </c>
      <c r="K380" s="222" t="s">
        <v>234</v>
      </c>
      <c r="L380" s="222" t="s">
        <v>234</v>
      </c>
      <c r="M380" s="226" t="s">
        <v>501</v>
      </c>
      <c r="N380" s="224"/>
      <c r="P380" s="225">
        <f>N380-P381-P382-P383-P384-P385-P386-P387-P388</f>
        <v>0</v>
      </c>
      <c r="Q380" s="201" t="s">
        <v>234</v>
      </c>
      <c r="R380" s="224"/>
      <c r="T380" s="225">
        <f>R380+T381+T382+T383+T384+T385+T386+T387+T388</f>
        <v>0</v>
      </c>
      <c r="Z380" s="332"/>
      <c r="AA380" s="332"/>
      <c r="AB380" s="332"/>
    </row>
    <row r="381" spans="1:28" ht="15" customHeight="1" x14ac:dyDescent="0.45">
      <c r="A381" s="201">
        <v>371</v>
      </c>
      <c r="B381" s="201">
        <f t="shared" si="131"/>
        <v>5</v>
      </c>
      <c r="C381" s="202">
        <v>61331</v>
      </c>
      <c r="E381" s="222" t="s">
        <v>234</v>
      </c>
      <c r="F381" s="222" t="s">
        <v>234</v>
      </c>
      <c r="G381" s="222" t="s">
        <v>234</v>
      </c>
      <c r="H381" s="227">
        <v>61331</v>
      </c>
      <c r="I381" s="222" t="s">
        <v>234</v>
      </c>
      <c r="J381" s="222" t="s">
        <v>234</v>
      </c>
      <c r="K381" s="222" t="s">
        <v>234</v>
      </c>
      <c r="L381" s="222" t="s">
        <v>234</v>
      </c>
      <c r="M381" s="227" t="s">
        <v>502</v>
      </c>
      <c r="N381" s="224"/>
      <c r="P381" s="225">
        <f t="shared" ref="P381:P388" si="148">N381</f>
        <v>0</v>
      </c>
      <c r="Q381" s="201" t="s">
        <v>234</v>
      </c>
      <c r="R381" s="224"/>
      <c r="T381" s="225">
        <f t="shared" ref="T381:T388" si="149">R381</f>
        <v>0</v>
      </c>
      <c r="Z381" s="332"/>
      <c r="AA381" s="332"/>
      <c r="AB381" s="332"/>
    </row>
    <row r="382" spans="1:28" ht="15" customHeight="1" x14ac:dyDescent="0.45">
      <c r="A382" s="201">
        <v>372</v>
      </c>
      <c r="B382" s="201">
        <f t="shared" si="131"/>
        <v>5</v>
      </c>
      <c r="C382" s="202">
        <v>61332</v>
      </c>
      <c r="E382" s="222" t="s">
        <v>234</v>
      </c>
      <c r="F382" s="222" t="s">
        <v>234</v>
      </c>
      <c r="G382" s="222" t="s">
        <v>234</v>
      </c>
      <c r="H382" s="227">
        <v>61332</v>
      </c>
      <c r="I382" s="222" t="s">
        <v>234</v>
      </c>
      <c r="J382" s="222" t="s">
        <v>234</v>
      </c>
      <c r="K382" s="222" t="s">
        <v>234</v>
      </c>
      <c r="L382" s="222" t="s">
        <v>234</v>
      </c>
      <c r="M382" s="227" t="s">
        <v>503</v>
      </c>
      <c r="N382" s="224"/>
      <c r="P382" s="225">
        <f t="shared" si="148"/>
        <v>0</v>
      </c>
      <c r="Q382" s="201" t="s">
        <v>234</v>
      </c>
      <c r="R382" s="224"/>
      <c r="T382" s="225">
        <f t="shared" si="149"/>
        <v>0</v>
      </c>
      <c r="Z382" s="332"/>
      <c r="AA382" s="332"/>
      <c r="AB382" s="332"/>
    </row>
    <row r="383" spans="1:28" ht="15" customHeight="1" x14ac:dyDescent="0.45">
      <c r="A383" s="201">
        <v>373</v>
      </c>
      <c r="B383" s="201">
        <f t="shared" si="131"/>
        <v>5</v>
      </c>
      <c r="C383" s="202">
        <v>61333</v>
      </c>
      <c r="E383" s="222" t="s">
        <v>234</v>
      </c>
      <c r="F383" s="222" t="s">
        <v>234</v>
      </c>
      <c r="G383" s="222" t="s">
        <v>234</v>
      </c>
      <c r="H383" s="227">
        <v>61333</v>
      </c>
      <c r="I383" s="222" t="s">
        <v>234</v>
      </c>
      <c r="J383" s="222" t="s">
        <v>234</v>
      </c>
      <c r="K383" s="222" t="s">
        <v>234</v>
      </c>
      <c r="L383" s="222" t="s">
        <v>234</v>
      </c>
      <c r="M383" s="227" t="s">
        <v>504</v>
      </c>
      <c r="N383" s="224"/>
      <c r="P383" s="225">
        <f t="shared" si="148"/>
        <v>0</v>
      </c>
      <c r="Q383" s="201" t="s">
        <v>234</v>
      </c>
      <c r="R383" s="224"/>
      <c r="T383" s="225">
        <f t="shared" si="149"/>
        <v>0</v>
      </c>
      <c r="Z383" s="332"/>
      <c r="AA383" s="332"/>
      <c r="AB383" s="332"/>
    </row>
    <row r="384" spans="1:28" ht="15" customHeight="1" x14ac:dyDescent="0.45">
      <c r="A384" s="201">
        <v>374</v>
      </c>
      <c r="B384" s="201">
        <f t="shared" si="131"/>
        <v>5</v>
      </c>
      <c r="C384" s="202">
        <v>61334</v>
      </c>
      <c r="E384" s="222" t="s">
        <v>234</v>
      </c>
      <c r="F384" s="222" t="s">
        <v>234</v>
      </c>
      <c r="G384" s="222" t="s">
        <v>234</v>
      </c>
      <c r="H384" s="227">
        <v>61334</v>
      </c>
      <c r="I384" s="222" t="s">
        <v>234</v>
      </c>
      <c r="J384" s="222" t="s">
        <v>234</v>
      </c>
      <c r="K384" s="222" t="s">
        <v>234</v>
      </c>
      <c r="L384" s="222" t="s">
        <v>234</v>
      </c>
      <c r="M384" s="227" t="s">
        <v>505</v>
      </c>
      <c r="N384" s="224"/>
      <c r="P384" s="225">
        <f t="shared" si="148"/>
        <v>0</v>
      </c>
      <c r="Q384" s="201" t="s">
        <v>234</v>
      </c>
      <c r="R384" s="224"/>
      <c r="T384" s="225">
        <f t="shared" si="149"/>
        <v>0</v>
      </c>
      <c r="Z384" s="332"/>
      <c r="AA384" s="332"/>
      <c r="AB384" s="332"/>
    </row>
    <row r="385" spans="1:28" ht="15" customHeight="1" x14ac:dyDescent="0.45">
      <c r="A385" s="201">
        <v>375</v>
      </c>
      <c r="B385" s="201">
        <f t="shared" si="131"/>
        <v>5</v>
      </c>
      <c r="C385" s="202">
        <v>61335</v>
      </c>
      <c r="E385" s="222" t="s">
        <v>234</v>
      </c>
      <c r="F385" s="222" t="s">
        <v>234</v>
      </c>
      <c r="G385" s="222" t="s">
        <v>234</v>
      </c>
      <c r="H385" s="227">
        <v>61335</v>
      </c>
      <c r="I385" s="222" t="s">
        <v>234</v>
      </c>
      <c r="J385" s="222" t="s">
        <v>234</v>
      </c>
      <c r="K385" s="222" t="s">
        <v>234</v>
      </c>
      <c r="L385" s="222" t="s">
        <v>234</v>
      </c>
      <c r="M385" s="227" t="s">
        <v>506</v>
      </c>
      <c r="N385" s="224"/>
      <c r="P385" s="225">
        <f t="shared" si="148"/>
        <v>0</v>
      </c>
      <c r="Q385" s="201" t="s">
        <v>234</v>
      </c>
      <c r="R385" s="224"/>
      <c r="T385" s="225">
        <f t="shared" si="149"/>
        <v>0</v>
      </c>
      <c r="Z385" s="332"/>
      <c r="AA385" s="332"/>
      <c r="AB385" s="332"/>
    </row>
    <row r="386" spans="1:28" ht="15" customHeight="1" x14ac:dyDescent="0.45">
      <c r="A386" s="201">
        <v>376</v>
      </c>
      <c r="B386" s="201">
        <f t="shared" si="131"/>
        <v>5</v>
      </c>
      <c r="C386" s="202">
        <v>61336</v>
      </c>
      <c r="E386" s="222" t="s">
        <v>234</v>
      </c>
      <c r="F386" s="222" t="s">
        <v>234</v>
      </c>
      <c r="G386" s="222" t="s">
        <v>234</v>
      </c>
      <c r="H386" s="227">
        <v>61336</v>
      </c>
      <c r="I386" s="222" t="s">
        <v>234</v>
      </c>
      <c r="J386" s="222" t="s">
        <v>234</v>
      </c>
      <c r="K386" s="222" t="s">
        <v>234</v>
      </c>
      <c r="L386" s="222" t="s">
        <v>234</v>
      </c>
      <c r="M386" s="227" t="s">
        <v>507</v>
      </c>
      <c r="N386" s="224"/>
      <c r="P386" s="225">
        <f t="shared" si="148"/>
        <v>0</v>
      </c>
      <c r="Q386" s="201" t="s">
        <v>234</v>
      </c>
      <c r="R386" s="224"/>
      <c r="T386" s="225">
        <f t="shared" si="149"/>
        <v>0</v>
      </c>
      <c r="Z386" s="332"/>
      <c r="AA386" s="332"/>
      <c r="AB386" s="332"/>
    </row>
    <row r="387" spans="1:28" ht="15" customHeight="1" x14ac:dyDescent="0.45">
      <c r="A387" s="201">
        <v>377</v>
      </c>
      <c r="B387" s="201">
        <f t="shared" si="131"/>
        <v>5</v>
      </c>
      <c r="C387" s="202">
        <v>61337</v>
      </c>
      <c r="E387" s="222" t="s">
        <v>234</v>
      </c>
      <c r="F387" s="222" t="s">
        <v>234</v>
      </c>
      <c r="G387" s="222" t="s">
        <v>234</v>
      </c>
      <c r="H387" s="227">
        <v>61337</v>
      </c>
      <c r="I387" s="222" t="s">
        <v>234</v>
      </c>
      <c r="J387" s="222" t="s">
        <v>234</v>
      </c>
      <c r="K387" s="222" t="s">
        <v>234</v>
      </c>
      <c r="L387" s="222" t="s">
        <v>234</v>
      </c>
      <c r="M387" s="227" t="s">
        <v>508</v>
      </c>
      <c r="N387" s="224"/>
      <c r="P387" s="225">
        <f t="shared" si="148"/>
        <v>0</v>
      </c>
      <c r="Q387" s="201" t="s">
        <v>234</v>
      </c>
      <c r="R387" s="224"/>
      <c r="T387" s="225">
        <f t="shared" si="149"/>
        <v>0</v>
      </c>
      <c r="Z387" s="332"/>
      <c r="AA387" s="332"/>
      <c r="AB387" s="332"/>
    </row>
    <row r="388" spans="1:28" ht="15" customHeight="1" x14ac:dyDescent="0.45">
      <c r="A388" s="201">
        <v>378</v>
      </c>
      <c r="B388" s="201">
        <f t="shared" si="131"/>
        <v>5</v>
      </c>
      <c r="C388" s="202">
        <v>61338</v>
      </c>
      <c r="E388" s="222" t="s">
        <v>234</v>
      </c>
      <c r="F388" s="222" t="s">
        <v>234</v>
      </c>
      <c r="G388" s="222" t="s">
        <v>234</v>
      </c>
      <c r="H388" s="227">
        <v>61338</v>
      </c>
      <c r="I388" s="222" t="s">
        <v>234</v>
      </c>
      <c r="J388" s="222" t="s">
        <v>234</v>
      </c>
      <c r="K388" s="222" t="s">
        <v>234</v>
      </c>
      <c r="L388" s="222" t="s">
        <v>234</v>
      </c>
      <c r="M388" s="227" t="s">
        <v>509</v>
      </c>
      <c r="N388" s="224"/>
      <c r="P388" s="225">
        <f t="shared" si="148"/>
        <v>0</v>
      </c>
      <c r="Q388" s="201" t="s">
        <v>234</v>
      </c>
      <c r="R388" s="224"/>
      <c r="T388" s="225">
        <f t="shared" si="149"/>
        <v>0</v>
      </c>
      <c r="Z388" s="332"/>
      <c r="AA388" s="332"/>
      <c r="AB388" s="332"/>
    </row>
    <row r="389" spans="1:28" ht="15" customHeight="1" x14ac:dyDescent="0.45">
      <c r="A389" s="201">
        <v>379</v>
      </c>
      <c r="B389" s="201">
        <f t="shared" si="131"/>
        <v>4</v>
      </c>
      <c r="C389" s="202">
        <v>6134</v>
      </c>
      <c r="E389" s="222" t="s">
        <v>234</v>
      </c>
      <c r="F389" s="222" t="s">
        <v>234</v>
      </c>
      <c r="G389" s="226">
        <v>6134</v>
      </c>
      <c r="H389" s="222" t="s">
        <v>234</v>
      </c>
      <c r="I389" s="222" t="s">
        <v>234</v>
      </c>
      <c r="J389" s="222" t="s">
        <v>234</v>
      </c>
      <c r="K389" s="222" t="s">
        <v>234</v>
      </c>
      <c r="L389" s="222" t="s">
        <v>234</v>
      </c>
      <c r="M389" s="226" t="s">
        <v>510</v>
      </c>
      <c r="N389" s="224"/>
      <c r="P389" s="225">
        <f>N389-P390-P391-P392-P393-P394-P395-P396-P397-P398-P399-P400-P401-P402-P403-P404-P405-P406-P407</f>
        <v>0</v>
      </c>
      <c r="Q389" s="201" t="s">
        <v>234</v>
      </c>
      <c r="R389" s="224"/>
      <c r="T389" s="225">
        <f>R389+T390+T395+T396+T397</f>
        <v>0</v>
      </c>
      <c r="Z389" s="332"/>
      <c r="AA389" s="332"/>
      <c r="AB389" s="332"/>
    </row>
    <row r="390" spans="1:28" ht="15" customHeight="1" x14ac:dyDescent="0.45">
      <c r="A390" s="201">
        <v>380</v>
      </c>
      <c r="B390" s="201">
        <f t="shared" si="131"/>
        <v>5</v>
      </c>
      <c r="C390" s="202">
        <v>61341</v>
      </c>
      <c r="E390" s="222" t="s">
        <v>234</v>
      </c>
      <c r="F390" s="222" t="s">
        <v>234</v>
      </c>
      <c r="G390" s="222" t="s">
        <v>234</v>
      </c>
      <c r="H390" s="227">
        <v>61341</v>
      </c>
      <c r="I390" s="222" t="s">
        <v>234</v>
      </c>
      <c r="J390" s="222" t="s">
        <v>234</v>
      </c>
      <c r="K390" s="222" t="s">
        <v>234</v>
      </c>
      <c r="L390" s="222" t="s">
        <v>234</v>
      </c>
      <c r="M390" s="227" t="s">
        <v>511</v>
      </c>
      <c r="N390" s="224"/>
      <c r="P390" s="225">
        <f>N390-P391-P392-P393-P394</f>
        <v>0</v>
      </c>
      <c r="Q390" s="201" t="s">
        <v>234</v>
      </c>
      <c r="R390" s="224"/>
      <c r="T390" s="225">
        <f>R390+T391+T392+T393+T394</f>
        <v>0</v>
      </c>
      <c r="Z390" s="332"/>
      <c r="AA390" s="332"/>
      <c r="AB390" s="332"/>
    </row>
    <row r="391" spans="1:28" ht="15" customHeight="1" x14ac:dyDescent="0.45">
      <c r="A391" s="201">
        <v>381</v>
      </c>
      <c r="B391" s="201">
        <f t="shared" si="131"/>
        <v>6</v>
      </c>
      <c r="C391" s="202">
        <v>613411</v>
      </c>
      <c r="E391" s="222" t="s">
        <v>234</v>
      </c>
      <c r="F391" s="222" t="s">
        <v>234</v>
      </c>
      <c r="G391" s="222" t="s">
        <v>234</v>
      </c>
      <c r="H391" s="222" t="s">
        <v>234</v>
      </c>
      <c r="I391" s="229">
        <v>613411</v>
      </c>
      <c r="J391" s="222" t="s">
        <v>234</v>
      </c>
      <c r="K391" s="222" t="s">
        <v>234</v>
      </c>
      <c r="L391" s="222" t="s">
        <v>234</v>
      </c>
      <c r="M391" s="229" t="s">
        <v>512</v>
      </c>
      <c r="N391" s="224"/>
      <c r="P391" s="225">
        <f t="shared" ref="P391:P394" si="150">N391</f>
        <v>0</v>
      </c>
      <c r="Q391" s="201" t="s">
        <v>234</v>
      </c>
      <c r="R391" s="224"/>
      <c r="T391" s="225">
        <f t="shared" ref="T391:T394" si="151">R391</f>
        <v>0</v>
      </c>
      <c r="Z391" s="332"/>
      <c r="AA391" s="332"/>
      <c r="AB391" s="332"/>
    </row>
    <row r="392" spans="1:28" ht="15" customHeight="1" x14ac:dyDescent="0.45">
      <c r="A392" s="201">
        <v>382</v>
      </c>
      <c r="B392" s="201">
        <f t="shared" si="131"/>
        <v>6</v>
      </c>
      <c r="C392" s="202">
        <v>613412</v>
      </c>
      <c r="E392" s="222" t="s">
        <v>234</v>
      </c>
      <c r="F392" s="222" t="s">
        <v>234</v>
      </c>
      <c r="G392" s="222" t="s">
        <v>234</v>
      </c>
      <c r="H392" s="222" t="s">
        <v>234</v>
      </c>
      <c r="I392" s="229">
        <v>613412</v>
      </c>
      <c r="J392" s="222" t="s">
        <v>234</v>
      </c>
      <c r="K392" s="222" t="s">
        <v>234</v>
      </c>
      <c r="L392" s="222" t="s">
        <v>234</v>
      </c>
      <c r="M392" s="229" t="s">
        <v>513</v>
      </c>
      <c r="N392" s="224"/>
      <c r="P392" s="225">
        <f t="shared" si="150"/>
        <v>0</v>
      </c>
      <c r="Q392" s="201" t="s">
        <v>234</v>
      </c>
      <c r="R392" s="224"/>
      <c r="T392" s="225">
        <f t="shared" si="151"/>
        <v>0</v>
      </c>
      <c r="Z392" s="332"/>
      <c r="AA392" s="332"/>
      <c r="AB392" s="332"/>
    </row>
    <row r="393" spans="1:28" ht="15" customHeight="1" x14ac:dyDescent="0.45">
      <c r="A393" s="201">
        <v>383</v>
      </c>
      <c r="B393" s="201">
        <f t="shared" si="131"/>
        <v>6</v>
      </c>
      <c r="C393" s="202">
        <v>613413</v>
      </c>
      <c r="E393" s="222" t="s">
        <v>234</v>
      </c>
      <c r="F393" s="222" t="s">
        <v>234</v>
      </c>
      <c r="G393" s="222" t="s">
        <v>234</v>
      </c>
      <c r="H393" s="222" t="s">
        <v>234</v>
      </c>
      <c r="I393" s="229">
        <v>613413</v>
      </c>
      <c r="J393" s="222" t="s">
        <v>234</v>
      </c>
      <c r="K393" s="222" t="s">
        <v>234</v>
      </c>
      <c r="L393" s="222" t="s">
        <v>234</v>
      </c>
      <c r="M393" s="229" t="s">
        <v>514</v>
      </c>
      <c r="N393" s="224"/>
      <c r="P393" s="225">
        <f t="shared" si="150"/>
        <v>0</v>
      </c>
      <c r="Q393" s="201" t="s">
        <v>234</v>
      </c>
      <c r="R393" s="224"/>
      <c r="T393" s="225">
        <f t="shared" si="151"/>
        <v>0</v>
      </c>
      <c r="Z393" s="332"/>
      <c r="AA393" s="332"/>
      <c r="AB393" s="332"/>
    </row>
    <row r="394" spans="1:28" ht="15" customHeight="1" x14ac:dyDescent="0.45">
      <c r="A394" s="201">
        <v>384</v>
      </c>
      <c r="B394" s="201">
        <f t="shared" si="131"/>
        <v>6</v>
      </c>
      <c r="C394" s="202">
        <v>613418</v>
      </c>
      <c r="E394" s="222" t="s">
        <v>234</v>
      </c>
      <c r="F394" s="222" t="s">
        <v>234</v>
      </c>
      <c r="G394" s="222" t="s">
        <v>234</v>
      </c>
      <c r="H394" s="222" t="s">
        <v>234</v>
      </c>
      <c r="I394" s="229">
        <v>613418</v>
      </c>
      <c r="J394" s="222" t="s">
        <v>234</v>
      </c>
      <c r="K394" s="222" t="s">
        <v>234</v>
      </c>
      <c r="L394" s="222" t="s">
        <v>234</v>
      </c>
      <c r="M394" s="229" t="s">
        <v>515</v>
      </c>
      <c r="N394" s="224"/>
      <c r="P394" s="225">
        <f t="shared" si="150"/>
        <v>0</v>
      </c>
      <c r="Q394" s="201" t="s">
        <v>234</v>
      </c>
      <c r="R394" s="224"/>
      <c r="T394" s="225">
        <f t="shared" si="151"/>
        <v>0</v>
      </c>
      <c r="Z394" s="332"/>
      <c r="AA394" s="332"/>
      <c r="AB394" s="332"/>
    </row>
    <row r="395" spans="1:28" ht="15" customHeight="1" x14ac:dyDescent="0.45">
      <c r="A395" s="201">
        <v>385</v>
      </c>
      <c r="B395" s="201">
        <f t="shared" si="131"/>
        <v>5</v>
      </c>
      <c r="C395" s="202">
        <v>61342</v>
      </c>
      <c r="E395" s="222" t="s">
        <v>234</v>
      </c>
      <c r="F395" s="222"/>
      <c r="G395" s="222" t="s">
        <v>234</v>
      </c>
      <c r="H395" s="227">
        <v>61342</v>
      </c>
      <c r="I395" s="222" t="s">
        <v>234</v>
      </c>
      <c r="J395" s="222" t="s">
        <v>234</v>
      </c>
      <c r="K395" s="222" t="s">
        <v>234</v>
      </c>
      <c r="L395" s="222" t="s">
        <v>234</v>
      </c>
      <c r="M395" s="227" t="s">
        <v>516</v>
      </c>
      <c r="N395" s="224"/>
      <c r="P395" s="225">
        <f>N395</f>
        <v>0</v>
      </c>
      <c r="Q395" s="201" t="s">
        <v>234</v>
      </c>
      <c r="R395" s="224"/>
      <c r="T395" s="225">
        <f>R395</f>
        <v>0</v>
      </c>
      <c r="Z395" s="332"/>
      <c r="AA395" s="332"/>
      <c r="AB395" s="332"/>
    </row>
    <row r="396" spans="1:28" ht="15" customHeight="1" x14ac:dyDescent="0.45">
      <c r="A396" s="201">
        <v>386</v>
      </c>
      <c r="B396" s="201">
        <f t="shared" ref="B396:B459" si="152">LEN(C396)</f>
        <v>5</v>
      </c>
      <c r="C396" s="202">
        <v>61343</v>
      </c>
      <c r="E396" s="222" t="s">
        <v>234</v>
      </c>
      <c r="F396" s="222"/>
      <c r="G396" s="222" t="s">
        <v>234</v>
      </c>
      <c r="H396" s="227">
        <v>61343</v>
      </c>
      <c r="I396" s="222" t="s">
        <v>234</v>
      </c>
      <c r="J396" s="222" t="s">
        <v>234</v>
      </c>
      <c r="K396" s="222" t="s">
        <v>234</v>
      </c>
      <c r="L396" s="222" t="s">
        <v>234</v>
      </c>
      <c r="M396" s="227" t="s">
        <v>517</v>
      </c>
      <c r="N396" s="224"/>
      <c r="P396" s="225">
        <f>N396</f>
        <v>0</v>
      </c>
      <c r="Q396" s="201" t="s">
        <v>234</v>
      </c>
      <c r="R396" s="224"/>
      <c r="T396" s="225">
        <f>R396</f>
        <v>0</v>
      </c>
      <c r="Z396" s="332"/>
      <c r="AA396" s="332"/>
      <c r="AB396" s="332"/>
    </row>
    <row r="397" spans="1:28" ht="15" customHeight="1" x14ac:dyDescent="0.45">
      <c r="A397" s="201">
        <v>387</v>
      </c>
      <c r="B397" s="201">
        <f t="shared" si="152"/>
        <v>5</v>
      </c>
      <c r="C397" s="202">
        <v>61348</v>
      </c>
      <c r="E397" s="222" t="s">
        <v>234</v>
      </c>
      <c r="F397" s="222"/>
      <c r="G397" s="222" t="s">
        <v>234</v>
      </c>
      <c r="H397" s="227">
        <v>61348</v>
      </c>
      <c r="I397" s="222" t="s">
        <v>234</v>
      </c>
      <c r="J397" s="222" t="s">
        <v>234</v>
      </c>
      <c r="K397" s="222" t="s">
        <v>234</v>
      </c>
      <c r="L397" s="222" t="s">
        <v>234</v>
      </c>
      <c r="M397" s="227" t="s">
        <v>518</v>
      </c>
      <c r="N397" s="224"/>
      <c r="P397" s="225">
        <f>N397-P398-P399-P400-P401-P402-P403-P404-P405-P406-P407</f>
        <v>0</v>
      </c>
      <c r="Q397" s="201" t="s">
        <v>234</v>
      </c>
      <c r="R397" s="224"/>
      <c r="T397" s="225">
        <f>R397+T398+T399+T400+T401+T407</f>
        <v>0</v>
      </c>
      <c r="Z397" s="332"/>
      <c r="AA397" s="332"/>
      <c r="AB397" s="332"/>
    </row>
    <row r="398" spans="1:28" ht="15" customHeight="1" x14ac:dyDescent="0.45">
      <c r="A398" s="201">
        <v>388</v>
      </c>
      <c r="B398" s="201">
        <f t="shared" si="152"/>
        <v>6</v>
      </c>
      <c r="C398" s="202">
        <v>613481</v>
      </c>
      <c r="E398" s="222" t="s">
        <v>234</v>
      </c>
      <c r="F398" s="222"/>
      <c r="G398" s="222" t="s">
        <v>234</v>
      </c>
      <c r="H398" s="222" t="s">
        <v>234</v>
      </c>
      <c r="I398" s="229">
        <v>613481</v>
      </c>
      <c r="J398" s="222" t="s">
        <v>234</v>
      </c>
      <c r="K398" s="222" t="s">
        <v>234</v>
      </c>
      <c r="L398" s="222" t="s">
        <v>234</v>
      </c>
      <c r="M398" s="229" t="s">
        <v>519</v>
      </c>
      <c r="N398" s="224"/>
      <c r="P398" s="225">
        <f t="shared" ref="P398:P400" si="153">N398</f>
        <v>0</v>
      </c>
      <c r="Q398" s="201" t="s">
        <v>234</v>
      </c>
      <c r="R398" s="224"/>
      <c r="T398" s="225">
        <f t="shared" ref="T398:T400" si="154">R398</f>
        <v>0</v>
      </c>
      <c r="Z398" s="332"/>
      <c r="AA398" s="332"/>
      <c r="AB398" s="332"/>
    </row>
    <row r="399" spans="1:28" ht="15" customHeight="1" x14ac:dyDescent="0.45">
      <c r="A399" s="201">
        <v>389</v>
      </c>
      <c r="B399" s="201">
        <f t="shared" si="152"/>
        <v>6</v>
      </c>
      <c r="C399" s="202">
        <v>613482</v>
      </c>
      <c r="E399" s="222" t="s">
        <v>234</v>
      </c>
      <c r="F399" s="222"/>
      <c r="G399" s="222" t="s">
        <v>234</v>
      </c>
      <c r="H399" s="222" t="s">
        <v>234</v>
      </c>
      <c r="I399" s="229">
        <v>613482</v>
      </c>
      <c r="J399" s="222" t="s">
        <v>234</v>
      </c>
      <c r="K399" s="222" t="s">
        <v>234</v>
      </c>
      <c r="L399" s="222" t="s">
        <v>234</v>
      </c>
      <c r="M399" s="229" t="s">
        <v>520</v>
      </c>
      <c r="N399" s="224"/>
      <c r="P399" s="225">
        <f t="shared" si="153"/>
        <v>0</v>
      </c>
      <c r="Q399" s="201" t="s">
        <v>234</v>
      </c>
      <c r="R399" s="224"/>
      <c r="T399" s="225">
        <f t="shared" si="154"/>
        <v>0</v>
      </c>
      <c r="Z399" s="332"/>
      <c r="AA399" s="332"/>
      <c r="AB399" s="332"/>
    </row>
    <row r="400" spans="1:28" ht="15" customHeight="1" x14ac:dyDescent="0.45">
      <c r="A400" s="201">
        <v>390</v>
      </c>
      <c r="B400" s="201">
        <f t="shared" si="152"/>
        <v>6</v>
      </c>
      <c r="C400" s="202">
        <v>613483</v>
      </c>
      <c r="E400" s="222" t="s">
        <v>234</v>
      </c>
      <c r="F400" s="222"/>
      <c r="G400" s="222" t="s">
        <v>234</v>
      </c>
      <c r="H400" s="222" t="s">
        <v>234</v>
      </c>
      <c r="I400" s="229">
        <v>613483</v>
      </c>
      <c r="J400" s="222" t="s">
        <v>234</v>
      </c>
      <c r="K400" s="222" t="s">
        <v>234</v>
      </c>
      <c r="L400" s="222" t="s">
        <v>234</v>
      </c>
      <c r="M400" s="229" t="s">
        <v>521</v>
      </c>
      <c r="N400" s="224"/>
      <c r="P400" s="225">
        <f t="shared" si="153"/>
        <v>0</v>
      </c>
      <c r="Q400" s="201" t="s">
        <v>234</v>
      </c>
      <c r="R400" s="224"/>
      <c r="T400" s="225">
        <f t="shared" si="154"/>
        <v>0</v>
      </c>
      <c r="Z400" s="332"/>
      <c r="AA400" s="332"/>
      <c r="AB400" s="332"/>
    </row>
    <row r="401" spans="1:28" ht="15" customHeight="1" x14ac:dyDescent="0.45">
      <c r="A401" s="201">
        <v>391</v>
      </c>
      <c r="B401" s="201">
        <f t="shared" si="152"/>
        <v>6</v>
      </c>
      <c r="C401" s="202">
        <v>613484</v>
      </c>
      <c r="E401" s="222" t="s">
        <v>234</v>
      </c>
      <c r="F401" s="222"/>
      <c r="G401" s="222" t="s">
        <v>234</v>
      </c>
      <c r="H401" s="222" t="s">
        <v>234</v>
      </c>
      <c r="I401" s="229">
        <v>613484</v>
      </c>
      <c r="J401" s="222" t="s">
        <v>234</v>
      </c>
      <c r="K401" s="222" t="s">
        <v>234</v>
      </c>
      <c r="L401" s="222" t="s">
        <v>234</v>
      </c>
      <c r="M401" s="229" t="s">
        <v>522</v>
      </c>
      <c r="N401" s="224"/>
      <c r="P401" s="225">
        <f>N401-P402-P403-P404-P405-P406</f>
        <v>0</v>
      </c>
      <c r="Q401" s="201" t="s">
        <v>234</v>
      </c>
      <c r="R401" s="224"/>
      <c r="T401" s="225">
        <f>R401+T402+T403+T404+T405+T406</f>
        <v>0</v>
      </c>
      <c r="Z401" s="332"/>
      <c r="AA401" s="332"/>
      <c r="AB401" s="332"/>
    </row>
    <row r="402" spans="1:28" ht="15" customHeight="1" x14ac:dyDescent="0.45">
      <c r="A402" s="201">
        <v>392</v>
      </c>
      <c r="B402" s="201">
        <f t="shared" si="152"/>
        <v>7</v>
      </c>
      <c r="C402" s="202">
        <v>6134841</v>
      </c>
      <c r="E402" s="222" t="s">
        <v>234</v>
      </c>
      <c r="F402" s="222"/>
      <c r="G402" s="222" t="s">
        <v>234</v>
      </c>
      <c r="H402" s="222" t="s">
        <v>234</v>
      </c>
      <c r="I402" s="222" t="s">
        <v>234</v>
      </c>
      <c r="J402" s="230">
        <v>6134841</v>
      </c>
      <c r="K402" s="222" t="s">
        <v>234</v>
      </c>
      <c r="L402" s="222" t="s">
        <v>234</v>
      </c>
      <c r="M402" s="230" t="s">
        <v>450</v>
      </c>
      <c r="N402" s="224"/>
      <c r="P402" s="225">
        <f t="shared" ref="P402:P406" si="155">N402</f>
        <v>0</v>
      </c>
      <c r="Q402" s="201" t="s">
        <v>234</v>
      </c>
      <c r="R402" s="224"/>
      <c r="T402" s="225">
        <f t="shared" ref="T402:T406" si="156">R402</f>
        <v>0</v>
      </c>
      <c r="Z402" s="332"/>
      <c r="AA402" s="332"/>
      <c r="AB402" s="332"/>
    </row>
    <row r="403" spans="1:28" ht="15" customHeight="1" x14ac:dyDescent="0.45">
      <c r="A403" s="201">
        <v>393</v>
      </c>
      <c r="B403" s="201">
        <f t="shared" si="152"/>
        <v>7</v>
      </c>
      <c r="C403" s="202">
        <v>6134842</v>
      </c>
      <c r="E403" s="222" t="s">
        <v>234</v>
      </c>
      <c r="F403" s="222"/>
      <c r="G403" s="222" t="s">
        <v>234</v>
      </c>
      <c r="H403" s="222" t="s">
        <v>234</v>
      </c>
      <c r="I403" s="222" t="s">
        <v>234</v>
      </c>
      <c r="J403" s="230">
        <v>6134842</v>
      </c>
      <c r="K403" s="222" t="s">
        <v>234</v>
      </c>
      <c r="L403" s="222" t="s">
        <v>234</v>
      </c>
      <c r="M403" s="230" t="s">
        <v>523</v>
      </c>
      <c r="N403" s="224"/>
      <c r="P403" s="225">
        <f t="shared" si="155"/>
        <v>0</v>
      </c>
      <c r="Q403" s="201" t="s">
        <v>234</v>
      </c>
      <c r="R403" s="224"/>
      <c r="T403" s="225">
        <f t="shared" si="156"/>
        <v>0</v>
      </c>
      <c r="Z403" s="332"/>
      <c r="AA403" s="332"/>
      <c r="AB403" s="332"/>
    </row>
    <row r="404" spans="1:28" ht="15" customHeight="1" x14ac:dyDescent="0.45">
      <c r="A404" s="201">
        <v>394</v>
      </c>
      <c r="B404" s="201">
        <f t="shared" si="152"/>
        <v>7</v>
      </c>
      <c r="C404" s="202">
        <v>6134843</v>
      </c>
      <c r="E404" s="222" t="s">
        <v>234</v>
      </c>
      <c r="F404" s="222"/>
      <c r="G404" s="222" t="s">
        <v>234</v>
      </c>
      <c r="H404" s="222" t="s">
        <v>234</v>
      </c>
      <c r="I404" s="222" t="s">
        <v>234</v>
      </c>
      <c r="J404" s="230">
        <v>6134843</v>
      </c>
      <c r="K404" s="222" t="s">
        <v>234</v>
      </c>
      <c r="L404" s="222" t="s">
        <v>234</v>
      </c>
      <c r="M404" s="230" t="s">
        <v>524</v>
      </c>
      <c r="N404" s="224"/>
      <c r="P404" s="225">
        <f t="shared" si="155"/>
        <v>0</v>
      </c>
      <c r="Q404" s="201" t="s">
        <v>234</v>
      </c>
      <c r="R404" s="224"/>
      <c r="T404" s="225">
        <f t="shared" si="156"/>
        <v>0</v>
      </c>
      <c r="Z404" s="332"/>
      <c r="AA404" s="332"/>
      <c r="AB404" s="332"/>
    </row>
    <row r="405" spans="1:28" ht="15" customHeight="1" x14ac:dyDescent="0.45">
      <c r="A405" s="201">
        <v>395</v>
      </c>
      <c r="B405" s="201">
        <f t="shared" si="152"/>
        <v>7</v>
      </c>
      <c r="C405" s="202">
        <v>6134844</v>
      </c>
      <c r="E405" s="222" t="s">
        <v>234</v>
      </c>
      <c r="F405" s="222"/>
      <c r="G405" s="222" t="s">
        <v>234</v>
      </c>
      <c r="H405" s="222" t="s">
        <v>234</v>
      </c>
      <c r="I405" s="222" t="s">
        <v>234</v>
      </c>
      <c r="J405" s="230">
        <v>6134844</v>
      </c>
      <c r="K405" s="222" t="s">
        <v>234</v>
      </c>
      <c r="L405" s="222" t="s">
        <v>234</v>
      </c>
      <c r="M405" s="230" t="s">
        <v>525</v>
      </c>
      <c r="N405" s="224"/>
      <c r="P405" s="225">
        <f t="shared" si="155"/>
        <v>0</v>
      </c>
      <c r="Q405" s="201" t="s">
        <v>234</v>
      </c>
      <c r="R405" s="224"/>
      <c r="T405" s="225">
        <f t="shared" si="156"/>
        <v>0</v>
      </c>
      <c r="Z405" s="332"/>
      <c r="AA405" s="332"/>
      <c r="AB405" s="332"/>
    </row>
    <row r="406" spans="1:28" ht="15" customHeight="1" x14ac:dyDescent="0.45">
      <c r="A406" s="201">
        <v>396</v>
      </c>
      <c r="B406" s="201">
        <f t="shared" si="152"/>
        <v>7</v>
      </c>
      <c r="C406" s="202">
        <v>6134848</v>
      </c>
      <c r="E406" s="222" t="s">
        <v>234</v>
      </c>
      <c r="F406" s="222"/>
      <c r="G406" s="222" t="s">
        <v>234</v>
      </c>
      <c r="H406" s="222" t="s">
        <v>234</v>
      </c>
      <c r="I406" s="222" t="s">
        <v>234</v>
      </c>
      <c r="J406" s="230">
        <v>6134848</v>
      </c>
      <c r="K406" s="222" t="s">
        <v>234</v>
      </c>
      <c r="L406" s="222" t="s">
        <v>234</v>
      </c>
      <c r="M406" s="230" t="s">
        <v>526</v>
      </c>
      <c r="N406" s="224"/>
      <c r="P406" s="225">
        <f t="shared" si="155"/>
        <v>0</v>
      </c>
      <c r="Q406" s="201" t="s">
        <v>234</v>
      </c>
      <c r="R406" s="224"/>
      <c r="T406" s="225">
        <f t="shared" si="156"/>
        <v>0</v>
      </c>
      <c r="Z406" s="332"/>
      <c r="AA406" s="332"/>
      <c r="AB406" s="332"/>
    </row>
    <row r="407" spans="1:28" ht="15" customHeight="1" x14ac:dyDescent="0.45">
      <c r="A407" s="201">
        <v>397</v>
      </c>
      <c r="B407" s="201">
        <f t="shared" si="152"/>
        <v>6</v>
      </c>
      <c r="C407" s="202">
        <v>613488</v>
      </c>
      <c r="E407" s="222" t="s">
        <v>234</v>
      </c>
      <c r="F407" s="222"/>
      <c r="G407" s="222" t="s">
        <v>234</v>
      </c>
      <c r="H407" s="222" t="s">
        <v>234</v>
      </c>
      <c r="I407" s="229">
        <v>613488</v>
      </c>
      <c r="J407" s="222" t="s">
        <v>234</v>
      </c>
      <c r="K407" s="222" t="s">
        <v>234</v>
      </c>
      <c r="L407" s="222" t="s">
        <v>234</v>
      </c>
      <c r="M407" s="229" t="s">
        <v>527</v>
      </c>
      <c r="N407" s="224"/>
      <c r="P407" s="225">
        <f>N407</f>
        <v>0</v>
      </c>
      <c r="Q407" s="201" t="s">
        <v>234</v>
      </c>
      <c r="R407" s="224"/>
      <c r="T407" s="225">
        <f>R407</f>
        <v>0</v>
      </c>
      <c r="Z407" s="332"/>
      <c r="AA407" s="332"/>
      <c r="AB407" s="332"/>
    </row>
    <row r="408" spans="1:28" ht="15" customHeight="1" x14ac:dyDescent="0.45">
      <c r="A408" s="201">
        <v>398</v>
      </c>
      <c r="B408" s="201">
        <f t="shared" si="152"/>
        <v>4</v>
      </c>
      <c r="C408" s="202">
        <v>6135</v>
      </c>
      <c r="E408" s="222" t="s">
        <v>234</v>
      </c>
      <c r="F408" s="222"/>
      <c r="G408" s="226">
        <v>6135</v>
      </c>
      <c r="H408" s="222" t="s">
        <v>234</v>
      </c>
      <c r="I408" s="222" t="s">
        <v>234</v>
      </c>
      <c r="J408" s="222" t="s">
        <v>234</v>
      </c>
      <c r="K408" s="222" t="s">
        <v>234</v>
      </c>
      <c r="L408" s="222" t="s">
        <v>234</v>
      </c>
      <c r="M408" s="226" t="s">
        <v>528</v>
      </c>
      <c r="N408" s="224"/>
      <c r="P408" s="225">
        <f>N408</f>
        <v>0</v>
      </c>
      <c r="Q408" s="201" t="s">
        <v>234</v>
      </c>
      <c r="R408" s="224"/>
      <c r="T408" s="225">
        <f>R408</f>
        <v>0</v>
      </c>
      <c r="Z408" s="332"/>
      <c r="AA408" s="332"/>
      <c r="AB408" s="332"/>
    </row>
    <row r="409" spans="1:28" ht="15" customHeight="1" x14ac:dyDescent="0.45">
      <c r="A409" s="201">
        <v>399</v>
      </c>
      <c r="B409" s="201">
        <f t="shared" si="152"/>
        <v>4</v>
      </c>
      <c r="C409" s="202">
        <v>6136</v>
      </c>
      <c r="E409" s="222" t="s">
        <v>234</v>
      </c>
      <c r="F409" s="222"/>
      <c r="G409" s="226">
        <v>6136</v>
      </c>
      <c r="H409" s="222" t="s">
        <v>234</v>
      </c>
      <c r="I409" s="222" t="s">
        <v>234</v>
      </c>
      <c r="J409" s="222" t="s">
        <v>234</v>
      </c>
      <c r="K409" s="222" t="s">
        <v>234</v>
      </c>
      <c r="L409" s="222" t="s">
        <v>234</v>
      </c>
      <c r="M409" s="226" t="s">
        <v>529</v>
      </c>
      <c r="N409" s="224"/>
      <c r="P409" s="225">
        <f>N409</f>
        <v>0</v>
      </c>
      <c r="Q409" s="201" t="s">
        <v>234</v>
      </c>
      <c r="R409" s="224"/>
      <c r="T409" s="225">
        <f>R409</f>
        <v>0</v>
      </c>
      <c r="Z409" s="332"/>
      <c r="AA409" s="332"/>
      <c r="AB409" s="332"/>
    </row>
    <row r="410" spans="1:28" ht="15" customHeight="1" x14ac:dyDescent="0.45">
      <c r="A410" s="201">
        <v>400</v>
      </c>
      <c r="B410" s="201">
        <f t="shared" si="152"/>
        <v>4</v>
      </c>
      <c r="C410" s="202">
        <v>6138</v>
      </c>
      <c r="E410" s="222" t="s">
        <v>234</v>
      </c>
      <c r="F410" s="222"/>
      <c r="G410" s="226">
        <v>6138</v>
      </c>
      <c r="H410" s="222" t="s">
        <v>234</v>
      </c>
      <c r="I410" s="222" t="s">
        <v>234</v>
      </c>
      <c r="J410" s="222" t="s">
        <v>234</v>
      </c>
      <c r="K410" s="222" t="s">
        <v>234</v>
      </c>
      <c r="L410" s="222" t="s">
        <v>234</v>
      </c>
      <c r="M410" s="226" t="s">
        <v>530</v>
      </c>
      <c r="N410" s="224"/>
      <c r="P410" s="225">
        <f>N410-P411-P412</f>
        <v>0</v>
      </c>
      <c r="Q410" s="201" t="s">
        <v>234</v>
      </c>
      <c r="R410" s="224"/>
      <c r="T410" s="225">
        <f>R410+T411+T412</f>
        <v>0</v>
      </c>
      <c r="Z410" s="332"/>
      <c r="AA410" s="332"/>
      <c r="AB410" s="332"/>
    </row>
    <row r="411" spans="1:28" ht="15" customHeight="1" x14ac:dyDescent="0.45">
      <c r="A411" s="201">
        <v>401</v>
      </c>
      <c r="B411" s="201">
        <f t="shared" si="152"/>
        <v>5</v>
      </c>
      <c r="C411" s="202">
        <v>61382</v>
      </c>
      <c r="E411" s="222" t="s">
        <v>234</v>
      </c>
      <c r="F411" s="222"/>
      <c r="G411" s="222" t="s">
        <v>234</v>
      </c>
      <c r="H411" s="227">
        <v>61382</v>
      </c>
      <c r="I411" s="222" t="s">
        <v>234</v>
      </c>
      <c r="J411" s="222" t="s">
        <v>234</v>
      </c>
      <c r="K411" s="222" t="s">
        <v>234</v>
      </c>
      <c r="L411" s="222" t="s">
        <v>234</v>
      </c>
      <c r="M411" s="227" t="s">
        <v>531</v>
      </c>
      <c r="N411" s="224"/>
      <c r="P411" s="225">
        <f>N411</f>
        <v>0</v>
      </c>
      <c r="Q411" s="201" t="s">
        <v>234</v>
      </c>
      <c r="R411" s="224"/>
      <c r="T411" s="225">
        <f>R411</f>
        <v>0</v>
      </c>
      <c r="Z411" s="332"/>
      <c r="AA411" s="332"/>
      <c r="AB411" s="332"/>
    </row>
    <row r="412" spans="1:28" ht="15" customHeight="1" x14ac:dyDescent="0.45">
      <c r="A412" s="201">
        <v>402</v>
      </c>
      <c r="B412" s="201">
        <f t="shared" si="152"/>
        <v>5</v>
      </c>
      <c r="C412" s="202">
        <v>61388</v>
      </c>
      <c r="E412" s="222" t="s">
        <v>234</v>
      </c>
      <c r="F412" s="222"/>
      <c r="G412" s="222" t="s">
        <v>234</v>
      </c>
      <c r="H412" s="227">
        <v>61388</v>
      </c>
      <c r="I412" s="222" t="s">
        <v>234</v>
      </c>
      <c r="J412" s="222" t="s">
        <v>234</v>
      </c>
      <c r="K412" s="222" t="s">
        <v>234</v>
      </c>
      <c r="L412" s="222" t="s">
        <v>234</v>
      </c>
      <c r="M412" s="227" t="s">
        <v>469</v>
      </c>
      <c r="N412" s="224"/>
      <c r="P412" s="225">
        <f>N412</f>
        <v>0</v>
      </c>
      <c r="Q412" s="201" t="s">
        <v>234</v>
      </c>
      <c r="R412" s="224"/>
      <c r="T412" s="225">
        <f>R412</f>
        <v>0</v>
      </c>
      <c r="Z412" s="332"/>
      <c r="AA412" s="332"/>
      <c r="AB412" s="332"/>
    </row>
    <row r="413" spans="1:28" ht="15" customHeight="1" x14ac:dyDescent="0.45">
      <c r="A413" s="201">
        <v>403</v>
      </c>
      <c r="B413" s="201">
        <f t="shared" si="152"/>
        <v>3</v>
      </c>
      <c r="C413" s="202">
        <v>614</v>
      </c>
      <c r="E413" s="222" t="s">
        <v>234</v>
      </c>
      <c r="F413" s="223">
        <v>614</v>
      </c>
      <c r="G413" s="222" t="s">
        <v>234</v>
      </c>
      <c r="H413" s="222" t="s">
        <v>234</v>
      </c>
      <c r="I413" s="222" t="s">
        <v>234</v>
      </c>
      <c r="J413" s="222" t="s">
        <v>234</v>
      </c>
      <c r="K413" s="222" t="s">
        <v>234</v>
      </c>
      <c r="L413" s="222" t="s">
        <v>234</v>
      </c>
      <c r="M413" s="223" t="s">
        <v>532</v>
      </c>
      <c r="N413" s="224"/>
      <c r="P413" s="225">
        <f>N413-SUM(P414:P431)</f>
        <v>0</v>
      </c>
      <c r="Q413" s="201" t="s">
        <v>234</v>
      </c>
      <c r="R413" s="224"/>
      <c r="T413" s="225">
        <f>R413+T414+T419+T422+T426+T427+T428+T429</f>
        <v>0</v>
      </c>
      <c r="V413" s="73" t="str">
        <f>IF(OR(P413&lt;0,T413&lt;0),"erreur","OK")</f>
        <v>OK</v>
      </c>
      <c r="X413" s="73" t="str">
        <f>IF(P413&gt;1,"justifier la différence","OK")</f>
        <v>OK</v>
      </c>
      <c r="Z413" s="332"/>
      <c r="AA413" s="332"/>
      <c r="AB413" s="332"/>
    </row>
    <row r="414" spans="1:28" ht="15" customHeight="1" x14ac:dyDescent="0.45">
      <c r="A414" s="201">
        <v>404</v>
      </c>
      <c r="B414" s="201">
        <f t="shared" si="152"/>
        <v>4</v>
      </c>
      <c r="C414" s="202">
        <v>6141</v>
      </c>
      <c r="E414" s="222" t="s">
        <v>234</v>
      </c>
      <c r="F414" s="222"/>
      <c r="G414" s="226">
        <v>6141</v>
      </c>
      <c r="H414" s="222" t="s">
        <v>234</v>
      </c>
      <c r="I414" s="222" t="s">
        <v>234</v>
      </c>
      <c r="J414" s="222" t="s">
        <v>234</v>
      </c>
      <c r="K414" s="222" t="s">
        <v>234</v>
      </c>
      <c r="L414" s="222" t="s">
        <v>234</v>
      </c>
      <c r="M414" s="226" t="s">
        <v>533</v>
      </c>
      <c r="N414" s="224"/>
      <c r="P414" s="225">
        <f>N414-P415-P416-P417-P418</f>
        <v>0</v>
      </c>
      <c r="Q414" s="201" t="s">
        <v>234</v>
      </c>
      <c r="R414" s="224"/>
      <c r="T414" s="225">
        <f>R414+T415+T416+T417+T418</f>
        <v>0</v>
      </c>
      <c r="Z414" s="332"/>
      <c r="AA414" s="332"/>
      <c r="AB414" s="332"/>
    </row>
    <row r="415" spans="1:28" ht="15" customHeight="1" x14ac:dyDescent="0.45">
      <c r="A415" s="201">
        <v>405</v>
      </c>
      <c r="B415" s="201">
        <f t="shared" si="152"/>
        <v>5</v>
      </c>
      <c r="C415" s="202">
        <v>61411</v>
      </c>
      <c r="E415" s="222" t="s">
        <v>234</v>
      </c>
      <c r="F415" s="222"/>
      <c r="G415" s="222" t="s">
        <v>234</v>
      </c>
      <c r="H415" s="227">
        <v>61411</v>
      </c>
      <c r="I415" s="222" t="s">
        <v>234</v>
      </c>
      <c r="J415" s="222" t="s">
        <v>234</v>
      </c>
      <c r="K415" s="222" t="s">
        <v>234</v>
      </c>
      <c r="L415" s="222" t="s">
        <v>234</v>
      </c>
      <c r="M415" s="227" t="s">
        <v>534</v>
      </c>
      <c r="N415" s="224"/>
      <c r="P415" s="225">
        <f t="shared" ref="P415:P418" si="157">N415</f>
        <v>0</v>
      </c>
      <c r="Q415" s="201" t="s">
        <v>234</v>
      </c>
      <c r="R415" s="224"/>
      <c r="T415" s="225">
        <f t="shared" ref="T415:T418" si="158">R415</f>
        <v>0</v>
      </c>
      <c r="Z415" s="332"/>
      <c r="AA415" s="332"/>
      <c r="AB415" s="332"/>
    </row>
    <row r="416" spans="1:28" ht="15" customHeight="1" x14ac:dyDescent="0.45">
      <c r="A416" s="201">
        <v>406</v>
      </c>
      <c r="B416" s="201">
        <f t="shared" si="152"/>
        <v>5</v>
      </c>
      <c r="C416" s="202">
        <v>61412</v>
      </c>
      <c r="E416" s="222" t="s">
        <v>234</v>
      </c>
      <c r="F416" s="222"/>
      <c r="G416" s="222" t="s">
        <v>234</v>
      </c>
      <c r="H416" s="227">
        <v>61412</v>
      </c>
      <c r="I416" s="222" t="s">
        <v>234</v>
      </c>
      <c r="J416" s="222" t="s">
        <v>234</v>
      </c>
      <c r="K416" s="222" t="s">
        <v>234</v>
      </c>
      <c r="L416" s="222" t="s">
        <v>234</v>
      </c>
      <c r="M416" s="227" t="s">
        <v>535</v>
      </c>
      <c r="N416" s="224"/>
      <c r="P416" s="225">
        <f t="shared" si="157"/>
        <v>0</v>
      </c>
      <c r="Q416" s="201" t="s">
        <v>234</v>
      </c>
      <c r="R416" s="224"/>
      <c r="T416" s="225">
        <f t="shared" si="158"/>
        <v>0</v>
      </c>
      <c r="Z416" s="332"/>
      <c r="AA416" s="332"/>
      <c r="AB416" s="332"/>
    </row>
    <row r="417" spans="1:28" ht="15" customHeight="1" x14ac:dyDescent="0.45">
      <c r="A417" s="201">
        <v>407</v>
      </c>
      <c r="B417" s="201">
        <f t="shared" si="152"/>
        <v>5</v>
      </c>
      <c r="C417" s="202">
        <v>61413</v>
      </c>
      <c r="E417" s="222" t="s">
        <v>234</v>
      </c>
      <c r="F417" s="222"/>
      <c r="G417" s="222" t="s">
        <v>234</v>
      </c>
      <c r="H417" s="227">
        <v>61413</v>
      </c>
      <c r="I417" s="222" t="s">
        <v>234</v>
      </c>
      <c r="J417" s="222" t="s">
        <v>234</v>
      </c>
      <c r="K417" s="222" t="s">
        <v>234</v>
      </c>
      <c r="L417" s="222" t="s">
        <v>234</v>
      </c>
      <c r="M417" s="227" t="s">
        <v>536</v>
      </c>
      <c r="N417" s="224"/>
      <c r="P417" s="225">
        <f t="shared" si="157"/>
        <v>0</v>
      </c>
      <c r="Q417" s="201" t="s">
        <v>234</v>
      </c>
      <c r="R417" s="224"/>
      <c r="T417" s="225">
        <f t="shared" si="158"/>
        <v>0</v>
      </c>
      <c r="Z417" s="332"/>
      <c r="AA417" s="332"/>
      <c r="AB417" s="332"/>
    </row>
    <row r="418" spans="1:28" ht="15" customHeight="1" x14ac:dyDescent="0.45">
      <c r="A418" s="201">
        <v>408</v>
      </c>
      <c r="B418" s="201">
        <f t="shared" si="152"/>
        <v>5</v>
      </c>
      <c r="C418" s="202">
        <v>61418</v>
      </c>
      <c r="E418" s="222" t="s">
        <v>234</v>
      </c>
      <c r="F418" s="222"/>
      <c r="G418" s="222" t="s">
        <v>234</v>
      </c>
      <c r="H418" s="227">
        <v>61418</v>
      </c>
      <c r="I418" s="222" t="s">
        <v>234</v>
      </c>
      <c r="J418" s="222" t="s">
        <v>234</v>
      </c>
      <c r="K418" s="222" t="s">
        <v>234</v>
      </c>
      <c r="L418" s="222" t="s">
        <v>234</v>
      </c>
      <c r="M418" s="227" t="s">
        <v>537</v>
      </c>
      <c r="N418" s="224"/>
      <c r="P418" s="225">
        <f t="shared" si="157"/>
        <v>0</v>
      </c>
      <c r="Q418" s="201" t="s">
        <v>234</v>
      </c>
      <c r="R418" s="224"/>
      <c r="T418" s="225">
        <f t="shared" si="158"/>
        <v>0</v>
      </c>
      <c r="Z418" s="332"/>
      <c r="AA418" s="332"/>
      <c r="AB418" s="332"/>
    </row>
    <row r="419" spans="1:28" ht="15" customHeight="1" x14ac:dyDescent="0.45">
      <c r="A419" s="201">
        <v>409</v>
      </c>
      <c r="B419" s="201">
        <f t="shared" si="152"/>
        <v>4</v>
      </c>
      <c r="C419" s="202">
        <v>6142</v>
      </c>
      <c r="E419" s="222" t="s">
        <v>234</v>
      </c>
      <c r="F419" s="222"/>
      <c r="G419" s="226">
        <v>6142</v>
      </c>
      <c r="H419" s="222" t="s">
        <v>234</v>
      </c>
      <c r="I419" s="222" t="s">
        <v>234</v>
      </c>
      <c r="J419" s="222" t="s">
        <v>234</v>
      </c>
      <c r="K419" s="222" t="s">
        <v>234</v>
      </c>
      <c r="L419" s="222" t="s">
        <v>234</v>
      </c>
      <c r="M419" s="226" t="s">
        <v>538</v>
      </c>
      <c r="N419" s="224"/>
      <c r="P419" s="225">
        <f>N419-P420-P421</f>
        <v>0</v>
      </c>
      <c r="Q419" s="201" t="s">
        <v>234</v>
      </c>
      <c r="R419" s="224"/>
      <c r="T419" s="225">
        <f>R419+T420+T421</f>
        <v>0</v>
      </c>
      <c r="Z419" s="332"/>
      <c r="AA419" s="332"/>
      <c r="AB419" s="332"/>
    </row>
    <row r="420" spans="1:28" ht="15" customHeight="1" x14ac:dyDescent="0.45">
      <c r="A420" s="201">
        <v>410</v>
      </c>
      <c r="B420" s="201">
        <f t="shared" si="152"/>
        <v>5</v>
      </c>
      <c r="C420" s="202">
        <v>61421</v>
      </c>
      <c r="E420" s="222" t="s">
        <v>234</v>
      </c>
      <c r="F420" s="222"/>
      <c r="G420" s="222" t="s">
        <v>234</v>
      </c>
      <c r="H420" s="227">
        <v>61421</v>
      </c>
      <c r="I420" s="222" t="s">
        <v>234</v>
      </c>
      <c r="J420" s="222" t="s">
        <v>234</v>
      </c>
      <c r="K420" s="222" t="s">
        <v>234</v>
      </c>
      <c r="L420" s="222" t="s">
        <v>234</v>
      </c>
      <c r="M420" s="227" t="s">
        <v>539</v>
      </c>
      <c r="N420" s="224"/>
      <c r="P420" s="225">
        <f t="shared" ref="P420:P421" si="159">N420</f>
        <v>0</v>
      </c>
      <c r="Q420" s="201" t="s">
        <v>234</v>
      </c>
      <c r="R420" s="224"/>
      <c r="T420" s="225">
        <f t="shared" ref="T420:T421" si="160">R420</f>
        <v>0</v>
      </c>
      <c r="Z420" s="332"/>
      <c r="AA420" s="332"/>
      <c r="AB420" s="332"/>
    </row>
    <row r="421" spans="1:28" ht="15" customHeight="1" x14ac:dyDescent="0.45">
      <c r="A421" s="201">
        <v>411</v>
      </c>
      <c r="B421" s="201">
        <f t="shared" si="152"/>
        <v>5</v>
      </c>
      <c r="C421" s="202">
        <v>61422</v>
      </c>
      <c r="E421" s="222" t="s">
        <v>234</v>
      </c>
      <c r="F421" s="222"/>
      <c r="G421" s="222" t="s">
        <v>234</v>
      </c>
      <c r="H421" s="227">
        <v>61422</v>
      </c>
      <c r="I421" s="222" t="s">
        <v>234</v>
      </c>
      <c r="J421" s="222" t="s">
        <v>234</v>
      </c>
      <c r="K421" s="222" t="s">
        <v>234</v>
      </c>
      <c r="L421" s="222" t="s">
        <v>234</v>
      </c>
      <c r="M421" s="227" t="s">
        <v>540</v>
      </c>
      <c r="N421" s="224"/>
      <c r="P421" s="225">
        <f t="shared" si="159"/>
        <v>0</v>
      </c>
      <c r="Q421" s="201" t="s">
        <v>234</v>
      </c>
      <c r="R421" s="224"/>
      <c r="T421" s="225">
        <f t="shared" si="160"/>
        <v>0</v>
      </c>
      <c r="Z421" s="332"/>
      <c r="AA421" s="332"/>
      <c r="AB421" s="332"/>
    </row>
    <row r="422" spans="1:28" ht="15" customHeight="1" x14ac:dyDescent="0.45">
      <c r="A422" s="201">
        <v>412</v>
      </c>
      <c r="B422" s="201">
        <f t="shared" si="152"/>
        <v>4</v>
      </c>
      <c r="C422" s="202">
        <v>6143</v>
      </c>
      <c r="E422" s="222" t="s">
        <v>234</v>
      </c>
      <c r="F422" s="222"/>
      <c r="G422" s="226">
        <v>6143</v>
      </c>
      <c r="H422" s="222" t="s">
        <v>234</v>
      </c>
      <c r="I422" s="222" t="s">
        <v>234</v>
      </c>
      <c r="J422" s="222" t="s">
        <v>234</v>
      </c>
      <c r="K422" s="222" t="s">
        <v>234</v>
      </c>
      <c r="L422" s="222" t="s">
        <v>234</v>
      </c>
      <c r="M422" s="226" t="s">
        <v>541</v>
      </c>
      <c r="N422" s="224"/>
      <c r="P422" s="225">
        <f>N422-P423-P424-P425</f>
        <v>0</v>
      </c>
      <c r="Q422" s="201" t="s">
        <v>234</v>
      </c>
      <c r="R422" s="224"/>
      <c r="T422" s="225">
        <f>R422+T423+T424+T425</f>
        <v>0</v>
      </c>
      <c r="Z422" s="332"/>
      <c r="AA422" s="332"/>
      <c r="AB422" s="332"/>
    </row>
    <row r="423" spans="1:28" ht="15" customHeight="1" x14ac:dyDescent="0.45">
      <c r="A423" s="201">
        <v>413</v>
      </c>
      <c r="B423" s="201">
        <f t="shared" si="152"/>
        <v>5</v>
      </c>
      <c r="C423" s="202">
        <v>61431</v>
      </c>
      <c r="E423" s="222" t="s">
        <v>234</v>
      </c>
      <c r="F423" s="222"/>
      <c r="G423" s="222" t="s">
        <v>234</v>
      </c>
      <c r="H423" s="227">
        <v>61431</v>
      </c>
      <c r="I423" s="222" t="s">
        <v>234</v>
      </c>
      <c r="J423" s="222" t="s">
        <v>234</v>
      </c>
      <c r="K423" s="222" t="s">
        <v>234</v>
      </c>
      <c r="L423" s="222" t="s">
        <v>234</v>
      </c>
      <c r="M423" s="227" t="s">
        <v>542</v>
      </c>
      <c r="N423" s="224"/>
      <c r="P423" s="225">
        <f t="shared" ref="P423:P425" si="161">N423</f>
        <v>0</v>
      </c>
      <c r="Q423" s="201" t="s">
        <v>234</v>
      </c>
      <c r="R423" s="224"/>
      <c r="T423" s="225">
        <f t="shared" ref="T423:T425" si="162">R423</f>
        <v>0</v>
      </c>
      <c r="Z423" s="332"/>
      <c r="AA423" s="332"/>
      <c r="AB423" s="332"/>
    </row>
    <row r="424" spans="1:28" ht="15" customHeight="1" x14ac:dyDescent="0.45">
      <c r="A424" s="201">
        <v>414</v>
      </c>
      <c r="B424" s="201">
        <f t="shared" si="152"/>
        <v>5</v>
      </c>
      <c r="C424" s="202">
        <v>61432</v>
      </c>
      <c r="E424" s="222" t="s">
        <v>234</v>
      </c>
      <c r="F424" s="222"/>
      <c r="G424" s="222" t="s">
        <v>234</v>
      </c>
      <c r="H424" s="227">
        <v>61432</v>
      </c>
      <c r="I424" s="222" t="s">
        <v>234</v>
      </c>
      <c r="J424" s="222" t="s">
        <v>234</v>
      </c>
      <c r="K424" s="222" t="s">
        <v>234</v>
      </c>
      <c r="L424" s="222" t="s">
        <v>234</v>
      </c>
      <c r="M424" s="227" t="s">
        <v>543</v>
      </c>
      <c r="N424" s="224"/>
      <c r="P424" s="225">
        <f t="shared" si="161"/>
        <v>0</v>
      </c>
      <c r="Q424" s="201" t="s">
        <v>234</v>
      </c>
      <c r="R424" s="224"/>
      <c r="T424" s="225">
        <f t="shared" si="162"/>
        <v>0</v>
      </c>
      <c r="Z424" s="332"/>
      <c r="AA424" s="332"/>
      <c r="AB424" s="332"/>
    </row>
    <row r="425" spans="1:28" ht="15" customHeight="1" x14ac:dyDescent="0.45">
      <c r="A425" s="201">
        <v>415</v>
      </c>
      <c r="B425" s="201">
        <f t="shared" si="152"/>
        <v>5</v>
      </c>
      <c r="C425" s="202">
        <v>61438</v>
      </c>
      <c r="E425" s="222" t="s">
        <v>234</v>
      </c>
      <c r="F425" s="222"/>
      <c r="G425" s="222" t="s">
        <v>234</v>
      </c>
      <c r="H425" s="227">
        <v>61438</v>
      </c>
      <c r="I425" s="222" t="s">
        <v>234</v>
      </c>
      <c r="J425" s="222" t="s">
        <v>234</v>
      </c>
      <c r="K425" s="222" t="s">
        <v>234</v>
      </c>
      <c r="L425" s="222" t="s">
        <v>234</v>
      </c>
      <c r="M425" s="227" t="s">
        <v>544</v>
      </c>
      <c r="N425" s="224"/>
      <c r="P425" s="225">
        <f t="shared" si="161"/>
        <v>0</v>
      </c>
      <c r="Q425" s="201" t="s">
        <v>234</v>
      </c>
      <c r="R425" s="224"/>
      <c r="T425" s="225">
        <f t="shared" si="162"/>
        <v>0</v>
      </c>
      <c r="Z425" s="332"/>
      <c r="AA425" s="332"/>
      <c r="AB425" s="332"/>
    </row>
    <row r="426" spans="1:28" ht="15" customHeight="1" x14ac:dyDescent="0.45">
      <c r="A426" s="201">
        <v>416</v>
      </c>
      <c r="B426" s="201">
        <f t="shared" si="152"/>
        <v>4</v>
      </c>
      <c r="C426" s="202">
        <v>6144</v>
      </c>
      <c r="E426" s="222" t="s">
        <v>234</v>
      </c>
      <c r="F426" s="222"/>
      <c r="G426" s="226">
        <v>6144</v>
      </c>
      <c r="H426" s="222" t="s">
        <v>234</v>
      </c>
      <c r="I426" s="222" t="s">
        <v>234</v>
      </c>
      <c r="J426" s="222" t="s">
        <v>234</v>
      </c>
      <c r="K426" s="222" t="s">
        <v>234</v>
      </c>
      <c r="L426" s="222" t="s">
        <v>234</v>
      </c>
      <c r="M426" s="226" t="s">
        <v>545</v>
      </c>
      <c r="N426" s="224"/>
      <c r="P426" s="225">
        <f>N426</f>
        <v>0</v>
      </c>
      <c r="Q426" s="201" t="s">
        <v>234</v>
      </c>
      <c r="R426" s="224"/>
      <c r="T426" s="225">
        <f>R426</f>
        <v>0</v>
      </c>
      <c r="Z426" s="332"/>
      <c r="AA426" s="332"/>
      <c r="AB426" s="332"/>
    </row>
    <row r="427" spans="1:28" ht="15" customHeight="1" x14ac:dyDescent="0.45">
      <c r="A427" s="201">
        <v>417</v>
      </c>
      <c r="B427" s="201">
        <f t="shared" si="152"/>
        <v>4</v>
      </c>
      <c r="C427" s="202">
        <v>6145</v>
      </c>
      <c r="E427" s="222" t="s">
        <v>234</v>
      </c>
      <c r="F427" s="222"/>
      <c r="G427" s="226">
        <v>6145</v>
      </c>
      <c r="H427" s="222" t="s">
        <v>234</v>
      </c>
      <c r="I427" s="222" t="s">
        <v>234</v>
      </c>
      <c r="J427" s="222" t="s">
        <v>234</v>
      </c>
      <c r="K427" s="222" t="s">
        <v>234</v>
      </c>
      <c r="L427" s="222" t="s">
        <v>234</v>
      </c>
      <c r="M427" s="226" t="s">
        <v>546</v>
      </c>
      <c r="N427" s="224"/>
      <c r="P427" s="225">
        <f t="shared" ref="P427:P428" si="163">N427</f>
        <v>0</v>
      </c>
      <c r="Q427" s="201" t="s">
        <v>234</v>
      </c>
      <c r="R427" s="224"/>
      <c r="T427" s="225">
        <f t="shared" ref="T427:T428" si="164">R427</f>
        <v>0</v>
      </c>
      <c r="Z427" s="332"/>
      <c r="AA427" s="332"/>
      <c r="AB427" s="332"/>
    </row>
    <row r="428" spans="1:28" ht="15" customHeight="1" x14ac:dyDescent="0.45">
      <c r="A428" s="201">
        <v>418</v>
      </c>
      <c r="B428" s="201">
        <f t="shared" si="152"/>
        <v>4</v>
      </c>
      <c r="C428" s="202">
        <v>6146</v>
      </c>
      <c r="E428" s="222" t="s">
        <v>234</v>
      </c>
      <c r="F428" s="222"/>
      <c r="G428" s="226">
        <v>6146</v>
      </c>
      <c r="H428" s="222" t="s">
        <v>234</v>
      </c>
      <c r="I428" s="222" t="s">
        <v>234</v>
      </c>
      <c r="J428" s="222" t="s">
        <v>234</v>
      </c>
      <c r="K428" s="222" t="s">
        <v>234</v>
      </c>
      <c r="L428" s="222" t="s">
        <v>234</v>
      </c>
      <c r="M428" s="226" t="s">
        <v>547</v>
      </c>
      <c r="N428" s="224"/>
      <c r="P428" s="225">
        <f t="shared" si="163"/>
        <v>0</v>
      </c>
      <c r="Q428" s="201" t="s">
        <v>234</v>
      </c>
      <c r="R428" s="224"/>
      <c r="T428" s="225">
        <f t="shared" si="164"/>
        <v>0</v>
      </c>
      <c r="Z428" s="332"/>
      <c r="AA428" s="332"/>
      <c r="AB428" s="332"/>
    </row>
    <row r="429" spans="1:28" ht="15" customHeight="1" x14ac:dyDescent="0.45">
      <c r="A429" s="201">
        <v>419</v>
      </c>
      <c r="B429" s="201">
        <f t="shared" si="152"/>
        <v>4</v>
      </c>
      <c r="C429" s="202">
        <v>6148</v>
      </c>
      <c r="E429" s="222" t="s">
        <v>234</v>
      </c>
      <c r="F429" s="222"/>
      <c r="G429" s="226">
        <v>6148</v>
      </c>
      <c r="H429" s="222" t="s">
        <v>234</v>
      </c>
      <c r="I429" s="222" t="s">
        <v>234</v>
      </c>
      <c r="J429" s="222" t="s">
        <v>234</v>
      </c>
      <c r="K429" s="222" t="s">
        <v>234</v>
      </c>
      <c r="L429" s="222" t="s">
        <v>234</v>
      </c>
      <c r="M429" s="226" t="s">
        <v>548</v>
      </c>
      <c r="N429" s="224"/>
      <c r="P429" s="225">
        <f>N429-P430-P431</f>
        <v>0</v>
      </c>
      <c r="Q429" s="201" t="s">
        <v>234</v>
      </c>
      <c r="R429" s="224"/>
      <c r="T429" s="225">
        <f>R429+T430+T431</f>
        <v>0</v>
      </c>
      <c r="Z429" s="332"/>
      <c r="AA429" s="332"/>
      <c r="AB429" s="332"/>
    </row>
    <row r="430" spans="1:28" ht="15" customHeight="1" x14ac:dyDescent="0.45">
      <c r="A430" s="201">
        <v>420</v>
      </c>
      <c r="B430" s="201">
        <f t="shared" si="152"/>
        <v>5</v>
      </c>
      <c r="C430" s="202">
        <v>61481</v>
      </c>
      <c r="E430" s="222" t="s">
        <v>234</v>
      </c>
      <c r="F430" s="222"/>
      <c r="G430" s="222" t="s">
        <v>234</v>
      </c>
      <c r="H430" s="227">
        <v>61481</v>
      </c>
      <c r="I430" s="222" t="s">
        <v>234</v>
      </c>
      <c r="J430" s="222" t="s">
        <v>234</v>
      </c>
      <c r="K430" s="222" t="s">
        <v>234</v>
      </c>
      <c r="L430" s="222" t="s">
        <v>234</v>
      </c>
      <c r="M430" s="227" t="s">
        <v>549</v>
      </c>
      <c r="N430" s="224"/>
      <c r="P430" s="225">
        <f t="shared" ref="P430:P431" si="165">N430</f>
        <v>0</v>
      </c>
      <c r="Q430" s="201" t="s">
        <v>234</v>
      </c>
      <c r="R430" s="224"/>
      <c r="T430" s="225">
        <f t="shared" ref="T430:T431" si="166">R430</f>
        <v>0</v>
      </c>
      <c r="Z430" s="332"/>
      <c r="AA430" s="332"/>
      <c r="AB430" s="332"/>
    </row>
    <row r="431" spans="1:28" ht="15" customHeight="1" x14ac:dyDescent="0.45">
      <c r="A431" s="201">
        <v>421</v>
      </c>
      <c r="B431" s="201">
        <f t="shared" si="152"/>
        <v>5</v>
      </c>
      <c r="C431" s="202">
        <v>61488</v>
      </c>
      <c r="E431" s="222" t="s">
        <v>234</v>
      </c>
      <c r="F431" s="222"/>
      <c r="G431" s="222" t="s">
        <v>234</v>
      </c>
      <c r="H431" s="227">
        <v>61488</v>
      </c>
      <c r="I431" s="222" t="s">
        <v>234</v>
      </c>
      <c r="J431" s="222" t="s">
        <v>234</v>
      </c>
      <c r="K431" s="222" t="s">
        <v>234</v>
      </c>
      <c r="L431" s="222" t="s">
        <v>234</v>
      </c>
      <c r="M431" s="227" t="s">
        <v>550</v>
      </c>
      <c r="N431" s="224"/>
      <c r="P431" s="225">
        <f t="shared" si="165"/>
        <v>0</v>
      </c>
      <c r="Q431" s="201" t="s">
        <v>234</v>
      </c>
      <c r="R431" s="224"/>
      <c r="T431" s="225">
        <f t="shared" si="166"/>
        <v>0</v>
      </c>
      <c r="Z431" s="332"/>
      <c r="AA431" s="332"/>
      <c r="AB431" s="332"/>
    </row>
    <row r="432" spans="1:28" ht="15" customHeight="1" x14ac:dyDescent="0.45">
      <c r="A432" s="201">
        <v>422</v>
      </c>
      <c r="B432" s="201">
        <f t="shared" si="152"/>
        <v>3</v>
      </c>
      <c r="C432" s="202">
        <v>615</v>
      </c>
      <c r="E432" s="222" t="s">
        <v>234</v>
      </c>
      <c r="F432" s="223">
        <v>615</v>
      </c>
      <c r="G432" s="222" t="s">
        <v>234</v>
      </c>
      <c r="H432" s="222" t="s">
        <v>234</v>
      </c>
      <c r="I432" s="222" t="s">
        <v>234</v>
      </c>
      <c r="J432" s="222" t="s">
        <v>234</v>
      </c>
      <c r="K432" s="222" t="s">
        <v>234</v>
      </c>
      <c r="L432" s="222" t="s">
        <v>234</v>
      </c>
      <c r="M432" s="223" t="s">
        <v>551</v>
      </c>
      <c r="N432" s="224"/>
      <c r="P432" s="225">
        <f>N432-SUM(P433:P474)</f>
        <v>0</v>
      </c>
      <c r="Q432" s="201" t="s">
        <v>234</v>
      </c>
      <c r="R432" s="224"/>
      <c r="T432" s="225">
        <f>R432+T433+T444+T466</f>
        <v>0</v>
      </c>
      <c r="V432" s="73" t="str">
        <f>IF(OR(P432&lt;0,T432&lt;0),"erreur","OK")</f>
        <v>OK</v>
      </c>
      <c r="X432" s="73" t="str">
        <f>IF(P432&gt;1,"justifier la différence","OK")</f>
        <v>OK</v>
      </c>
      <c r="Z432" s="332"/>
      <c r="AA432" s="332"/>
      <c r="AB432" s="332"/>
    </row>
    <row r="433" spans="1:28" ht="15" customHeight="1" x14ac:dyDescent="0.45">
      <c r="A433" s="201">
        <v>423</v>
      </c>
      <c r="B433" s="201">
        <f t="shared" si="152"/>
        <v>4</v>
      </c>
      <c r="C433" s="202">
        <v>6151</v>
      </c>
      <c r="E433" s="222" t="s">
        <v>234</v>
      </c>
      <c r="F433" s="222"/>
      <c r="G433" s="226">
        <v>6151</v>
      </c>
      <c r="H433" s="222" t="s">
        <v>234</v>
      </c>
      <c r="I433" s="222" t="s">
        <v>234</v>
      </c>
      <c r="J433" s="222" t="s">
        <v>234</v>
      </c>
      <c r="K433" s="222" t="s">
        <v>234</v>
      </c>
      <c r="L433" s="222" t="s">
        <v>234</v>
      </c>
      <c r="M433" s="226" t="s">
        <v>552</v>
      </c>
      <c r="N433" s="224"/>
      <c r="P433" s="225">
        <f>N433-P434-P435-P436-P437-P438-P439-P440-P441-P442-P443</f>
        <v>0</v>
      </c>
      <c r="Q433" s="201" t="s">
        <v>234</v>
      </c>
      <c r="R433" s="224"/>
      <c r="T433" s="225">
        <f>R433+T434+T437+T438+T439+T440+T441+T442+T443</f>
        <v>0</v>
      </c>
      <c r="Z433" s="332"/>
      <c r="AA433" s="332"/>
      <c r="AB433" s="332"/>
    </row>
    <row r="434" spans="1:28" ht="15" customHeight="1" x14ac:dyDescent="0.45">
      <c r="A434" s="201">
        <v>424</v>
      </c>
      <c r="B434" s="201">
        <f t="shared" si="152"/>
        <v>5</v>
      </c>
      <c r="C434" s="202">
        <v>61511</v>
      </c>
      <c r="E434" s="222" t="s">
        <v>234</v>
      </c>
      <c r="F434" s="222"/>
      <c r="G434" s="222" t="s">
        <v>234</v>
      </c>
      <c r="H434" s="227">
        <v>61511</v>
      </c>
      <c r="I434" s="222" t="s">
        <v>234</v>
      </c>
      <c r="J434" s="222" t="s">
        <v>234</v>
      </c>
      <c r="K434" s="222" t="s">
        <v>234</v>
      </c>
      <c r="L434" s="222" t="s">
        <v>234</v>
      </c>
      <c r="M434" s="227" t="s">
        <v>553</v>
      </c>
      <c r="N434" s="224"/>
      <c r="P434" s="225">
        <f>N434-P435-P436</f>
        <v>0</v>
      </c>
      <c r="Q434" s="201" t="s">
        <v>234</v>
      </c>
      <c r="R434" s="224"/>
      <c r="T434" s="225">
        <f>R434+T435+T436</f>
        <v>0</v>
      </c>
      <c r="Z434" s="332"/>
      <c r="AA434" s="332"/>
      <c r="AB434" s="332"/>
    </row>
    <row r="435" spans="1:28" ht="15" customHeight="1" x14ac:dyDescent="0.45">
      <c r="A435" s="201">
        <v>425</v>
      </c>
      <c r="B435" s="201">
        <f t="shared" si="152"/>
        <v>6</v>
      </c>
      <c r="C435" s="202">
        <v>615111</v>
      </c>
      <c r="E435" s="222" t="s">
        <v>234</v>
      </c>
      <c r="F435" s="222"/>
      <c r="G435" s="222" t="s">
        <v>234</v>
      </c>
      <c r="H435" s="222" t="s">
        <v>234</v>
      </c>
      <c r="I435" s="229">
        <v>615111</v>
      </c>
      <c r="J435" s="222" t="s">
        <v>234</v>
      </c>
      <c r="K435" s="222" t="s">
        <v>234</v>
      </c>
      <c r="L435" s="222" t="s">
        <v>234</v>
      </c>
      <c r="M435" s="229" t="s">
        <v>554</v>
      </c>
      <c r="N435" s="224"/>
      <c r="P435" s="225">
        <f t="shared" ref="P435:P436" si="167">N435</f>
        <v>0</v>
      </c>
      <c r="Q435" s="201" t="s">
        <v>234</v>
      </c>
      <c r="R435" s="224"/>
      <c r="T435" s="225">
        <f t="shared" ref="T435:T436" si="168">R435</f>
        <v>0</v>
      </c>
      <c r="Z435" s="332"/>
      <c r="AA435" s="332"/>
      <c r="AB435" s="332"/>
    </row>
    <row r="436" spans="1:28" ht="15" customHeight="1" x14ac:dyDescent="0.45">
      <c r="A436" s="201">
        <v>426</v>
      </c>
      <c r="B436" s="201">
        <f t="shared" si="152"/>
        <v>6</v>
      </c>
      <c r="C436" s="202">
        <v>615118</v>
      </c>
      <c r="E436" s="222" t="s">
        <v>234</v>
      </c>
      <c r="F436" s="222"/>
      <c r="G436" s="222" t="s">
        <v>234</v>
      </c>
      <c r="H436" s="222" t="s">
        <v>234</v>
      </c>
      <c r="I436" s="229">
        <v>615118</v>
      </c>
      <c r="J436" s="222" t="s">
        <v>234</v>
      </c>
      <c r="K436" s="222" t="s">
        <v>234</v>
      </c>
      <c r="L436" s="222" t="s">
        <v>234</v>
      </c>
      <c r="M436" s="229" t="s">
        <v>555</v>
      </c>
      <c r="N436" s="224"/>
      <c r="P436" s="225">
        <f t="shared" si="167"/>
        <v>0</v>
      </c>
      <c r="Q436" s="201" t="s">
        <v>234</v>
      </c>
      <c r="R436" s="224"/>
      <c r="T436" s="225">
        <f t="shared" si="168"/>
        <v>0</v>
      </c>
      <c r="Z436" s="332"/>
      <c r="AA436" s="332"/>
      <c r="AB436" s="332"/>
    </row>
    <row r="437" spans="1:28" ht="15" customHeight="1" x14ac:dyDescent="0.45">
      <c r="A437" s="201">
        <v>427</v>
      </c>
      <c r="B437" s="201">
        <f t="shared" si="152"/>
        <v>5</v>
      </c>
      <c r="C437" s="202">
        <v>61512</v>
      </c>
      <c r="E437" s="222" t="s">
        <v>234</v>
      </c>
      <c r="F437" s="222"/>
      <c r="G437" s="222" t="s">
        <v>234</v>
      </c>
      <c r="H437" s="227">
        <v>61512</v>
      </c>
      <c r="I437" s="222" t="s">
        <v>234</v>
      </c>
      <c r="J437" s="222" t="s">
        <v>234</v>
      </c>
      <c r="K437" s="222" t="s">
        <v>234</v>
      </c>
      <c r="L437" s="222" t="s">
        <v>234</v>
      </c>
      <c r="M437" s="227" t="s">
        <v>556</v>
      </c>
      <c r="N437" s="224"/>
      <c r="P437" s="225">
        <f>N437</f>
        <v>0</v>
      </c>
      <c r="Q437" s="201" t="s">
        <v>234</v>
      </c>
      <c r="R437" s="224"/>
      <c r="T437" s="225">
        <f>R437</f>
        <v>0</v>
      </c>
      <c r="Z437" s="332"/>
      <c r="AA437" s="332"/>
      <c r="AB437" s="332"/>
    </row>
    <row r="438" spans="1:28" ht="15" customHeight="1" x14ac:dyDescent="0.45">
      <c r="A438" s="201">
        <v>428</v>
      </c>
      <c r="B438" s="201">
        <f t="shared" si="152"/>
        <v>5</v>
      </c>
      <c r="C438" s="202">
        <v>61513</v>
      </c>
      <c r="E438" s="222" t="s">
        <v>234</v>
      </c>
      <c r="F438" s="222"/>
      <c r="G438" s="222" t="s">
        <v>234</v>
      </c>
      <c r="H438" s="227">
        <v>61513</v>
      </c>
      <c r="I438" s="222" t="s">
        <v>234</v>
      </c>
      <c r="J438" s="222" t="s">
        <v>234</v>
      </c>
      <c r="K438" s="222" t="s">
        <v>234</v>
      </c>
      <c r="L438" s="222" t="s">
        <v>234</v>
      </c>
      <c r="M438" s="227" t="s">
        <v>557</v>
      </c>
      <c r="N438" s="224"/>
      <c r="P438" s="225">
        <f t="shared" ref="P438:P443" si="169">N438</f>
        <v>0</v>
      </c>
      <c r="Q438" s="201" t="s">
        <v>234</v>
      </c>
      <c r="R438" s="224"/>
      <c r="T438" s="225">
        <f t="shared" ref="T438:T443" si="170">R438</f>
        <v>0</v>
      </c>
      <c r="Z438" s="332"/>
      <c r="AA438" s="332"/>
      <c r="AB438" s="332"/>
    </row>
    <row r="439" spans="1:28" ht="15" customHeight="1" x14ac:dyDescent="0.45">
      <c r="A439" s="201">
        <v>429</v>
      </c>
      <c r="B439" s="201">
        <f t="shared" si="152"/>
        <v>5</v>
      </c>
      <c r="C439" s="202">
        <v>61514</v>
      </c>
      <c r="E439" s="222" t="s">
        <v>234</v>
      </c>
      <c r="F439" s="222"/>
      <c r="G439" s="222" t="s">
        <v>234</v>
      </c>
      <c r="H439" s="227">
        <v>61514</v>
      </c>
      <c r="I439" s="222" t="s">
        <v>234</v>
      </c>
      <c r="J439" s="222" t="s">
        <v>234</v>
      </c>
      <c r="K439" s="222" t="s">
        <v>234</v>
      </c>
      <c r="L439" s="222" t="s">
        <v>234</v>
      </c>
      <c r="M439" s="227" t="s">
        <v>558</v>
      </c>
      <c r="N439" s="224"/>
      <c r="P439" s="225">
        <f t="shared" si="169"/>
        <v>0</v>
      </c>
      <c r="Q439" s="201" t="s">
        <v>234</v>
      </c>
      <c r="R439" s="224"/>
      <c r="T439" s="225">
        <f t="shared" si="170"/>
        <v>0</v>
      </c>
      <c r="Z439" s="332"/>
      <c r="AA439" s="332"/>
      <c r="AB439" s="332"/>
    </row>
    <row r="440" spans="1:28" ht="15" customHeight="1" x14ac:dyDescent="0.45">
      <c r="A440" s="201">
        <v>430</v>
      </c>
      <c r="B440" s="201">
        <f t="shared" si="152"/>
        <v>5</v>
      </c>
      <c r="C440" s="202">
        <v>61515</v>
      </c>
      <c r="E440" s="222" t="s">
        <v>234</v>
      </c>
      <c r="F440" s="222"/>
      <c r="G440" s="222" t="s">
        <v>234</v>
      </c>
      <c r="H440" s="227">
        <v>61515</v>
      </c>
      <c r="I440" s="222" t="s">
        <v>234</v>
      </c>
      <c r="J440" s="222" t="s">
        <v>234</v>
      </c>
      <c r="K440" s="222" t="s">
        <v>234</v>
      </c>
      <c r="L440" s="222" t="s">
        <v>234</v>
      </c>
      <c r="M440" s="227" t="s">
        <v>559</v>
      </c>
      <c r="N440" s="224"/>
      <c r="P440" s="225">
        <f t="shared" si="169"/>
        <v>0</v>
      </c>
      <c r="Q440" s="201" t="s">
        <v>234</v>
      </c>
      <c r="R440" s="224"/>
      <c r="T440" s="225">
        <f t="shared" si="170"/>
        <v>0</v>
      </c>
      <c r="Z440" s="332"/>
      <c r="AA440" s="332"/>
      <c r="AB440" s="332"/>
    </row>
    <row r="441" spans="1:28" ht="15" customHeight="1" x14ac:dyDescent="0.45">
      <c r="A441" s="201">
        <v>431</v>
      </c>
      <c r="B441" s="201">
        <f t="shared" si="152"/>
        <v>5</v>
      </c>
      <c r="C441" s="202">
        <v>61516</v>
      </c>
      <c r="E441" s="222" t="s">
        <v>234</v>
      </c>
      <c r="F441" s="222"/>
      <c r="G441" s="222" t="s">
        <v>234</v>
      </c>
      <c r="H441" s="227">
        <v>61516</v>
      </c>
      <c r="I441" s="222" t="s">
        <v>234</v>
      </c>
      <c r="J441" s="222" t="s">
        <v>234</v>
      </c>
      <c r="K441" s="222" t="s">
        <v>234</v>
      </c>
      <c r="L441" s="222" t="s">
        <v>234</v>
      </c>
      <c r="M441" s="227" t="s">
        <v>560</v>
      </c>
      <c r="N441" s="224"/>
      <c r="P441" s="225">
        <f t="shared" si="169"/>
        <v>0</v>
      </c>
      <c r="Q441" s="201" t="s">
        <v>234</v>
      </c>
      <c r="R441" s="224"/>
      <c r="T441" s="225">
        <f t="shared" si="170"/>
        <v>0</v>
      </c>
      <c r="Z441" s="332"/>
      <c r="AA441" s="332"/>
      <c r="AB441" s="332"/>
    </row>
    <row r="442" spans="1:28" ht="15" customHeight="1" x14ac:dyDescent="0.45">
      <c r="A442" s="201">
        <v>432</v>
      </c>
      <c r="B442" s="201">
        <f t="shared" si="152"/>
        <v>5</v>
      </c>
      <c r="C442" s="202">
        <v>61517</v>
      </c>
      <c r="E442" s="222" t="s">
        <v>234</v>
      </c>
      <c r="F442" s="222"/>
      <c r="G442" s="222" t="s">
        <v>234</v>
      </c>
      <c r="H442" s="227">
        <v>61517</v>
      </c>
      <c r="I442" s="222" t="s">
        <v>234</v>
      </c>
      <c r="J442" s="222" t="s">
        <v>234</v>
      </c>
      <c r="K442" s="222" t="s">
        <v>234</v>
      </c>
      <c r="L442" s="222" t="s">
        <v>234</v>
      </c>
      <c r="M442" s="227" t="s">
        <v>561</v>
      </c>
      <c r="N442" s="224"/>
      <c r="P442" s="225">
        <f t="shared" si="169"/>
        <v>0</v>
      </c>
      <c r="Q442" s="201" t="s">
        <v>234</v>
      </c>
      <c r="R442" s="224"/>
      <c r="T442" s="225">
        <f t="shared" si="170"/>
        <v>0</v>
      </c>
      <c r="Z442" s="332"/>
      <c r="AA442" s="332"/>
      <c r="AB442" s="332"/>
    </row>
    <row r="443" spans="1:28" ht="15" customHeight="1" x14ac:dyDescent="0.45">
      <c r="A443" s="201">
        <v>433</v>
      </c>
      <c r="B443" s="201">
        <f t="shared" si="152"/>
        <v>5</v>
      </c>
      <c r="C443" s="202">
        <v>61518</v>
      </c>
      <c r="E443" s="222" t="s">
        <v>234</v>
      </c>
      <c r="F443" s="222"/>
      <c r="G443" s="222" t="s">
        <v>234</v>
      </c>
      <c r="H443" s="227">
        <v>61518</v>
      </c>
      <c r="I443" s="222" t="s">
        <v>234</v>
      </c>
      <c r="J443" s="222" t="s">
        <v>234</v>
      </c>
      <c r="K443" s="222" t="s">
        <v>234</v>
      </c>
      <c r="L443" s="222" t="s">
        <v>234</v>
      </c>
      <c r="M443" s="227" t="s">
        <v>562</v>
      </c>
      <c r="N443" s="224"/>
      <c r="P443" s="225">
        <f t="shared" si="169"/>
        <v>0</v>
      </c>
      <c r="Q443" s="201" t="s">
        <v>234</v>
      </c>
      <c r="R443" s="224"/>
      <c r="T443" s="225">
        <f t="shared" si="170"/>
        <v>0</v>
      </c>
      <c r="Z443" s="332"/>
      <c r="AA443" s="332"/>
      <c r="AB443" s="332"/>
    </row>
    <row r="444" spans="1:28" ht="15" customHeight="1" x14ac:dyDescent="0.45">
      <c r="A444" s="201">
        <v>434</v>
      </c>
      <c r="B444" s="201">
        <f t="shared" si="152"/>
        <v>4</v>
      </c>
      <c r="C444" s="202">
        <v>6152</v>
      </c>
      <c r="E444" s="222" t="s">
        <v>234</v>
      </c>
      <c r="F444" s="222"/>
      <c r="G444" s="226">
        <v>6152</v>
      </c>
      <c r="H444" s="222" t="s">
        <v>234</v>
      </c>
      <c r="I444" s="222" t="s">
        <v>234</v>
      </c>
      <c r="J444" s="222" t="s">
        <v>234</v>
      </c>
      <c r="K444" s="222" t="s">
        <v>234</v>
      </c>
      <c r="L444" s="222" t="s">
        <v>234</v>
      </c>
      <c r="M444" s="226" t="s">
        <v>563</v>
      </c>
      <c r="N444" s="224"/>
      <c r="P444" s="225">
        <f>N444-P445-P446-P447-P448-P449-P450-P451-P452-P453-P454-P455-P456-P457-P458-P459-P460-P461-P462-P463-P464-P465</f>
        <v>0</v>
      </c>
      <c r="Q444" s="201" t="s">
        <v>234</v>
      </c>
      <c r="R444" s="224"/>
      <c r="T444" s="225">
        <f>R444+T445+T458+T459+T460</f>
        <v>0</v>
      </c>
      <c r="Z444" s="332"/>
      <c r="AA444" s="332"/>
      <c r="AB444" s="332"/>
    </row>
    <row r="445" spans="1:28" ht="15" customHeight="1" x14ac:dyDescent="0.45">
      <c r="A445" s="201">
        <v>435</v>
      </c>
      <c r="B445" s="201">
        <f t="shared" si="152"/>
        <v>5</v>
      </c>
      <c r="C445" s="202">
        <v>61521</v>
      </c>
      <c r="E445" s="222" t="s">
        <v>234</v>
      </c>
      <c r="F445" s="222"/>
      <c r="G445" s="222" t="s">
        <v>234</v>
      </c>
      <c r="H445" s="227">
        <v>61521</v>
      </c>
      <c r="I445" s="222" t="s">
        <v>234</v>
      </c>
      <c r="J445" s="222" t="s">
        <v>234</v>
      </c>
      <c r="K445" s="222" t="s">
        <v>234</v>
      </c>
      <c r="L445" s="222" t="s">
        <v>234</v>
      </c>
      <c r="M445" s="227" t="s">
        <v>564</v>
      </c>
      <c r="N445" s="224"/>
      <c r="P445" s="225">
        <f>N445-P446-P447-P448-P449-P450-P451-P452-P453-P454-P455-P456-P457</f>
        <v>0</v>
      </c>
      <c r="Q445" s="201" t="s">
        <v>234</v>
      </c>
      <c r="R445" s="224"/>
      <c r="T445" s="225">
        <f>R445+T446+T452</f>
        <v>0</v>
      </c>
      <c r="Z445" s="332"/>
      <c r="AA445" s="332"/>
      <c r="AB445" s="332"/>
    </row>
    <row r="446" spans="1:28" ht="15" customHeight="1" x14ac:dyDescent="0.45">
      <c r="A446" s="201">
        <v>436</v>
      </c>
      <c r="B446" s="201">
        <f t="shared" si="152"/>
        <v>6</v>
      </c>
      <c r="C446" s="202">
        <v>615211</v>
      </c>
      <c r="E446" s="222" t="s">
        <v>234</v>
      </c>
      <c r="F446" s="222"/>
      <c r="G446" s="222" t="s">
        <v>234</v>
      </c>
      <c r="H446" s="222" t="s">
        <v>234</v>
      </c>
      <c r="I446" s="229">
        <v>615211</v>
      </c>
      <c r="J446" s="222" t="s">
        <v>234</v>
      </c>
      <c r="K446" s="222" t="s">
        <v>234</v>
      </c>
      <c r="L446" s="222" t="s">
        <v>234</v>
      </c>
      <c r="M446" s="229" t="s">
        <v>565</v>
      </c>
      <c r="N446" s="224"/>
      <c r="P446" s="225">
        <f>N446-P447-P448-P449-P450-P451</f>
        <v>0</v>
      </c>
      <c r="Q446" s="201" t="s">
        <v>234</v>
      </c>
      <c r="R446" s="224"/>
      <c r="T446" s="225">
        <f>R446+T447+T448+T449+T450+T451</f>
        <v>0</v>
      </c>
      <c r="Z446" s="332"/>
      <c r="AA446" s="332"/>
      <c r="AB446" s="332"/>
    </row>
    <row r="447" spans="1:28" ht="15" customHeight="1" x14ac:dyDescent="0.45">
      <c r="A447" s="201">
        <v>437</v>
      </c>
      <c r="B447" s="201">
        <f t="shared" si="152"/>
        <v>7</v>
      </c>
      <c r="C447" s="202">
        <v>6152111</v>
      </c>
      <c r="E447" s="222" t="s">
        <v>234</v>
      </c>
      <c r="F447" s="222"/>
      <c r="G447" s="222" t="s">
        <v>234</v>
      </c>
      <c r="H447" s="222" t="s">
        <v>234</v>
      </c>
      <c r="I447" s="222" t="s">
        <v>234</v>
      </c>
      <c r="J447" s="230">
        <v>6152111</v>
      </c>
      <c r="K447" s="222" t="s">
        <v>234</v>
      </c>
      <c r="L447" s="222" t="s">
        <v>234</v>
      </c>
      <c r="M447" s="230" t="s">
        <v>566</v>
      </c>
      <c r="N447" s="224"/>
      <c r="P447" s="225">
        <f t="shared" ref="P447:P451" si="171">N447</f>
        <v>0</v>
      </c>
      <c r="Q447" s="201" t="s">
        <v>234</v>
      </c>
      <c r="R447" s="224"/>
      <c r="T447" s="225">
        <f t="shared" ref="T447:T451" si="172">R447</f>
        <v>0</v>
      </c>
      <c r="Z447" s="332"/>
      <c r="AA447" s="332"/>
      <c r="AB447" s="332"/>
    </row>
    <row r="448" spans="1:28" ht="15" customHeight="1" x14ac:dyDescent="0.45">
      <c r="A448" s="201">
        <v>438</v>
      </c>
      <c r="B448" s="201">
        <f t="shared" si="152"/>
        <v>7</v>
      </c>
      <c r="C448" s="202">
        <v>6152112</v>
      </c>
      <c r="E448" s="222" t="s">
        <v>234</v>
      </c>
      <c r="F448" s="222"/>
      <c r="G448" s="222" t="s">
        <v>234</v>
      </c>
      <c r="H448" s="222" t="s">
        <v>234</v>
      </c>
      <c r="I448" s="222" t="s">
        <v>234</v>
      </c>
      <c r="J448" s="230">
        <v>6152112</v>
      </c>
      <c r="K448" s="222" t="s">
        <v>234</v>
      </c>
      <c r="L448" s="222" t="s">
        <v>234</v>
      </c>
      <c r="M448" s="230" t="s">
        <v>567</v>
      </c>
      <c r="N448" s="224"/>
      <c r="P448" s="225">
        <f t="shared" si="171"/>
        <v>0</v>
      </c>
      <c r="Q448" s="201" t="s">
        <v>234</v>
      </c>
      <c r="R448" s="224"/>
      <c r="T448" s="225">
        <f t="shared" si="172"/>
        <v>0</v>
      </c>
      <c r="Z448" s="332"/>
      <c r="AA448" s="332"/>
      <c r="AB448" s="332"/>
    </row>
    <row r="449" spans="1:28" ht="15" customHeight="1" x14ac:dyDescent="0.45">
      <c r="A449" s="201">
        <v>439</v>
      </c>
      <c r="B449" s="201">
        <f t="shared" si="152"/>
        <v>7</v>
      </c>
      <c r="C449" s="202">
        <v>6152113</v>
      </c>
      <c r="E449" s="222" t="s">
        <v>234</v>
      </c>
      <c r="F449" s="222"/>
      <c r="G449" s="222" t="s">
        <v>234</v>
      </c>
      <c r="H449" s="222" t="s">
        <v>234</v>
      </c>
      <c r="I449" s="222" t="s">
        <v>234</v>
      </c>
      <c r="J449" s="230">
        <v>6152113</v>
      </c>
      <c r="K449" s="222" t="s">
        <v>234</v>
      </c>
      <c r="L449" s="222" t="s">
        <v>234</v>
      </c>
      <c r="M449" s="230" t="s">
        <v>568</v>
      </c>
      <c r="N449" s="224"/>
      <c r="P449" s="225">
        <f t="shared" si="171"/>
        <v>0</v>
      </c>
      <c r="Q449" s="201" t="s">
        <v>234</v>
      </c>
      <c r="R449" s="224"/>
      <c r="T449" s="225">
        <f t="shared" si="172"/>
        <v>0</v>
      </c>
      <c r="Z449" s="332"/>
      <c r="AA449" s="332"/>
      <c r="AB449" s="332"/>
    </row>
    <row r="450" spans="1:28" ht="15" customHeight="1" x14ac:dyDescent="0.45">
      <c r="A450" s="201">
        <v>440</v>
      </c>
      <c r="B450" s="201">
        <f t="shared" si="152"/>
        <v>7</v>
      </c>
      <c r="C450" s="202">
        <v>6152114</v>
      </c>
      <c r="E450" s="222" t="s">
        <v>234</v>
      </c>
      <c r="F450" s="222"/>
      <c r="G450" s="222" t="s">
        <v>234</v>
      </c>
      <c r="H450" s="222" t="s">
        <v>234</v>
      </c>
      <c r="I450" s="222" t="s">
        <v>234</v>
      </c>
      <c r="J450" s="230">
        <v>6152114</v>
      </c>
      <c r="K450" s="222" t="s">
        <v>234</v>
      </c>
      <c r="L450" s="222" t="s">
        <v>234</v>
      </c>
      <c r="M450" s="230" t="s">
        <v>569</v>
      </c>
      <c r="N450" s="224"/>
      <c r="P450" s="225">
        <f t="shared" si="171"/>
        <v>0</v>
      </c>
      <c r="Q450" s="201" t="s">
        <v>234</v>
      </c>
      <c r="R450" s="224"/>
      <c r="T450" s="225">
        <f t="shared" si="172"/>
        <v>0</v>
      </c>
      <c r="Z450" s="332"/>
      <c r="AA450" s="332"/>
      <c r="AB450" s="332"/>
    </row>
    <row r="451" spans="1:28" ht="15" customHeight="1" x14ac:dyDescent="0.45">
      <c r="A451" s="201">
        <v>441</v>
      </c>
      <c r="B451" s="201">
        <f t="shared" si="152"/>
        <v>7</v>
      </c>
      <c r="C451" s="202">
        <v>6152115</v>
      </c>
      <c r="E451" s="222" t="s">
        <v>234</v>
      </c>
      <c r="F451" s="222"/>
      <c r="G451" s="222" t="s">
        <v>234</v>
      </c>
      <c r="H451" s="222" t="s">
        <v>234</v>
      </c>
      <c r="I451" s="222" t="s">
        <v>234</v>
      </c>
      <c r="J451" s="230">
        <v>6152115</v>
      </c>
      <c r="K451" s="222" t="s">
        <v>234</v>
      </c>
      <c r="L451" s="222" t="s">
        <v>234</v>
      </c>
      <c r="M451" s="230" t="s">
        <v>570</v>
      </c>
      <c r="N451" s="224"/>
      <c r="P451" s="225">
        <f t="shared" si="171"/>
        <v>0</v>
      </c>
      <c r="Q451" s="201" t="s">
        <v>234</v>
      </c>
      <c r="R451" s="224"/>
      <c r="T451" s="225">
        <f t="shared" si="172"/>
        <v>0</v>
      </c>
      <c r="Z451" s="332"/>
      <c r="AA451" s="332"/>
      <c r="AB451" s="332"/>
    </row>
    <row r="452" spans="1:28" ht="15" customHeight="1" x14ac:dyDescent="0.45">
      <c r="A452" s="201">
        <v>442</v>
      </c>
      <c r="B452" s="201">
        <f t="shared" si="152"/>
        <v>6</v>
      </c>
      <c r="C452" s="202">
        <v>615212</v>
      </c>
      <c r="E452" s="222" t="s">
        <v>234</v>
      </c>
      <c r="F452" s="222"/>
      <c r="G452" s="222" t="s">
        <v>234</v>
      </c>
      <c r="H452" s="222" t="s">
        <v>234</v>
      </c>
      <c r="I452" s="229">
        <v>615212</v>
      </c>
      <c r="J452" s="222" t="s">
        <v>234</v>
      </c>
      <c r="K452" s="222" t="s">
        <v>234</v>
      </c>
      <c r="L452" s="222" t="s">
        <v>234</v>
      </c>
      <c r="M452" s="229" t="s">
        <v>571</v>
      </c>
      <c r="N452" s="224"/>
      <c r="P452" s="225">
        <f>N452-P453-P454-P455-P456-P457</f>
        <v>0</v>
      </c>
      <c r="Q452" s="201" t="s">
        <v>234</v>
      </c>
      <c r="R452" s="224"/>
      <c r="T452" s="225">
        <f>R452+T453+T454+T455+T456+T457</f>
        <v>0</v>
      </c>
      <c r="Z452" s="332"/>
      <c r="AA452" s="332"/>
      <c r="AB452" s="332"/>
    </row>
    <row r="453" spans="1:28" ht="15" customHeight="1" x14ac:dyDescent="0.45">
      <c r="A453" s="201">
        <v>443</v>
      </c>
      <c r="B453" s="201">
        <f t="shared" si="152"/>
        <v>7</v>
      </c>
      <c r="C453" s="202">
        <v>6152121</v>
      </c>
      <c r="E453" s="222" t="s">
        <v>234</v>
      </c>
      <c r="F453" s="222"/>
      <c r="G453" s="222" t="s">
        <v>234</v>
      </c>
      <c r="H453" s="222" t="s">
        <v>234</v>
      </c>
      <c r="I453" s="222" t="s">
        <v>234</v>
      </c>
      <c r="J453" s="230">
        <v>6152121</v>
      </c>
      <c r="K453" s="222" t="s">
        <v>234</v>
      </c>
      <c r="L453" s="222" t="s">
        <v>234</v>
      </c>
      <c r="M453" s="230" t="s">
        <v>566</v>
      </c>
      <c r="N453" s="224"/>
      <c r="P453" s="225">
        <f t="shared" ref="P453:P457" si="173">N453</f>
        <v>0</v>
      </c>
      <c r="Q453" s="201" t="s">
        <v>234</v>
      </c>
      <c r="R453" s="224"/>
      <c r="T453" s="225">
        <f t="shared" ref="T453:T457" si="174">R453</f>
        <v>0</v>
      </c>
      <c r="Z453" s="332"/>
      <c r="AA453" s="332"/>
      <c r="AB453" s="332"/>
    </row>
    <row r="454" spans="1:28" ht="15" customHeight="1" x14ac:dyDescent="0.45">
      <c r="A454" s="201">
        <v>444</v>
      </c>
      <c r="B454" s="201">
        <f t="shared" si="152"/>
        <v>7</v>
      </c>
      <c r="C454" s="202">
        <v>6152122</v>
      </c>
      <c r="E454" s="222" t="s">
        <v>234</v>
      </c>
      <c r="F454" s="222"/>
      <c r="G454" s="222" t="s">
        <v>234</v>
      </c>
      <c r="H454" s="222" t="s">
        <v>234</v>
      </c>
      <c r="I454" s="222" t="s">
        <v>234</v>
      </c>
      <c r="J454" s="230">
        <v>6152122</v>
      </c>
      <c r="K454" s="222" t="s">
        <v>234</v>
      </c>
      <c r="L454" s="222" t="s">
        <v>234</v>
      </c>
      <c r="M454" s="230" t="s">
        <v>567</v>
      </c>
      <c r="N454" s="224"/>
      <c r="P454" s="225">
        <f t="shared" si="173"/>
        <v>0</v>
      </c>
      <c r="Q454" s="201" t="s">
        <v>234</v>
      </c>
      <c r="R454" s="224"/>
      <c r="T454" s="225">
        <f t="shared" si="174"/>
        <v>0</v>
      </c>
      <c r="Z454" s="332"/>
      <c r="AA454" s="332"/>
      <c r="AB454" s="332"/>
    </row>
    <row r="455" spans="1:28" ht="15" customHeight="1" x14ac:dyDescent="0.45">
      <c r="A455" s="201">
        <v>445</v>
      </c>
      <c r="B455" s="201">
        <f t="shared" si="152"/>
        <v>7</v>
      </c>
      <c r="C455" s="202">
        <v>6152123</v>
      </c>
      <c r="E455" s="222" t="s">
        <v>234</v>
      </c>
      <c r="F455" s="222"/>
      <c r="G455" s="222" t="s">
        <v>234</v>
      </c>
      <c r="H455" s="222" t="s">
        <v>234</v>
      </c>
      <c r="I455" s="222" t="s">
        <v>234</v>
      </c>
      <c r="J455" s="230">
        <v>6152123</v>
      </c>
      <c r="K455" s="222" t="s">
        <v>234</v>
      </c>
      <c r="L455" s="222" t="s">
        <v>234</v>
      </c>
      <c r="M455" s="230" t="s">
        <v>568</v>
      </c>
      <c r="N455" s="224"/>
      <c r="P455" s="225">
        <f t="shared" si="173"/>
        <v>0</v>
      </c>
      <c r="Q455" s="201" t="s">
        <v>234</v>
      </c>
      <c r="R455" s="224"/>
      <c r="T455" s="225">
        <f t="shared" si="174"/>
        <v>0</v>
      </c>
      <c r="Z455" s="332"/>
      <c r="AA455" s="332"/>
      <c r="AB455" s="332"/>
    </row>
    <row r="456" spans="1:28" ht="15" customHeight="1" x14ac:dyDescent="0.45">
      <c r="A456" s="201">
        <v>446</v>
      </c>
      <c r="B456" s="201">
        <f t="shared" si="152"/>
        <v>7</v>
      </c>
      <c r="C456" s="202">
        <v>6152124</v>
      </c>
      <c r="E456" s="222" t="s">
        <v>234</v>
      </c>
      <c r="F456" s="222"/>
      <c r="G456" s="222" t="s">
        <v>234</v>
      </c>
      <c r="H456" s="222" t="s">
        <v>234</v>
      </c>
      <c r="I456" s="222" t="s">
        <v>234</v>
      </c>
      <c r="J456" s="230">
        <v>6152124</v>
      </c>
      <c r="K456" s="222" t="s">
        <v>234</v>
      </c>
      <c r="L456" s="222" t="s">
        <v>234</v>
      </c>
      <c r="M456" s="230" t="s">
        <v>569</v>
      </c>
      <c r="N456" s="224"/>
      <c r="P456" s="225">
        <f t="shared" si="173"/>
        <v>0</v>
      </c>
      <c r="Q456" s="201" t="s">
        <v>234</v>
      </c>
      <c r="R456" s="224"/>
      <c r="T456" s="225">
        <f t="shared" si="174"/>
        <v>0</v>
      </c>
      <c r="Z456" s="332"/>
      <c r="AA456" s="332"/>
      <c r="AB456" s="332"/>
    </row>
    <row r="457" spans="1:28" ht="15" customHeight="1" x14ac:dyDescent="0.45">
      <c r="A457" s="201">
        <v>447</v>
      </c>
      <c r="B457" s="201">
        <f t="shared" si="152"/>
        <v>7</v>
      </c>
      <c r="C457" s="202">
        <v>6152125</v>
      </c>
      <c r="E457" s="222" t="s">
        <v>234</v>
      </c>
      <c r="F457" s="222"/>
      <c r="G457" s="222" t="s">
        <v>234</v>
      </c>
      <c r="H457" s="222" t="s">
        <v>234</v>
      </c>
      <c r="I457" s="222" t="s">
        <v>234</v>
      </c>
      <c r="J457" s="230">
        <v>6152125</v>
      </c>
      <c r="K457" s="222" t="s">
        <v>234</v>
      </c>
      <c r="L457" s="222" t="s">
        <v>234</v>
      </c>
      <c r="M457" s="230" t="s">
        <v>570</v>
      </c>
      <c r="N457" s="224"/>
      <c r="P457" s="225">
        <f t="shared" si="173"/>
        <v>0</v>
      </c>
      <c r="Q457" s="201" t="s">
        <v>234</v>
      </c>
      <c r="R457" s="224"/>
      <c r="T457" s="225">
        <f t="shared" si="174"/>
        <v>0</v>
      </c>
      <c r="Z457" s="332"/>
      <c r="AA457" s="332"/>
      <c r="AB457" s="332"/>
    </row>
    <row r="458" spans="1:28" ht="15" customHeight="1" x14ac:dyDescent="0.45">
      <c r="A458" s="201">
        <v>448</v>
      </c>
      <c r="B458" s="201">
        <f t="shared" si="152"/>
        <v>5</v>
      </c>
      <c r="C458" s="202">
        <v>61522</v>
      </c>
      <c r="E458" s="222" t="s">
        <v>234</v>
      </c>
      <c r="F458" s="222"/>
      <c r="G458" s="222" t="s">
        <v>234</v>
      </c>
      <c r="H458" s="227">
        <v>61522</v>
      </c>
      <c r="I458" s="222" t="s">
        <v>234</v>
      </c>
      <c r="J458" s="222" t="s">
        <v>234</v>
      </c>
      <c r="K458" s="222" t="s">
        <v>234</v>
      </c>
      <c r="L458" s="222" t="s">
        <v>234</v>
      </c>
      <c r="M458" s="227" t="s">
        <v>572</v>
      </c>
      <c r="N458" s="224"/>
      <c r="P458" s="225">
        <f>N458</f>
        <v>0</v>
      </c>
      <c r="Q458" s="201" t="s">
        <v>234</v>
      </c>
      <c r="R458" s="224"/>
      <c r="T458" s="225">
        <f>R458</f>
        <v>0</v>
      </c>
      <c r="Z458" s="332"/>
      <c r="AA458" s="332"/>
      <c r="AB458" s="332"/>
    </row>
    <row r="459" spans="1:28" ht="15" customHeight="1" x14ac:dyDescent="0.45">
      <c r="A459" s="201">
        <v>449</v>
      </c>
      <c r="B459" s="201">
        <f t="shared" si="152"/>
        <v>5</v>
      </c>
      <c r="C459" s="202">
        <v>61523</v>
      </c>
      <c r="E459" s="222" t="s">
        <v>234</v>
      </c>
      <c r="F459" s="222"/>
      <c r="G459" s="222" t="s">
        <v>234</v>
      </c>
      <c r="H459" s="227">
        <v>61523</v>
      </c>
      <c r="I459" s="222" t="s">
        <v>234</v>
      </c>
      <c r="J459" s="222" t="s">
        <v>234</v>
      </c>
      <c r="K459" s="222" t="s">
        <v>234</v>
      </c>
      <c r="L459" s="222" t="s">
        <v>234</v>
      </c>
      <c r="M459" s="227" t="s">
        <v>573</v>
      </c>
      <c r="N459" s="224"/>
      <c r="P459" s="225">
        <f>N459</f>
        <v>0</v>
      </c>
      <c r="Q459" s="201" t="s">
        <v>234</v>
      </c>
      <c r="R459" s="224"/>
      <c r="T459" s="225">
        <f>R459</f>
        <v>0</v>
      </c>
      <c r="Z459" s="332"/>
      <c r="AA459" s="332"/>
      <c r="AB459" s="332"/>
    </row>
    <row r="460" spans="1:28" ht="15" customHeight="1" x14ac:dyDescent="0.45">
      <c r="A460" s="201">
        <v>450</v>
      </c>
      <c r="B460" s="201">
        <f t="shared" ref="B460:B523" si="175">LEN(C460)</f>
        <v>5</v>
      </c>
      <c r="C460" s="202">
        <v>61524</v>
      </c>
      <c r="E460" s="222" t="s">
        <v>234</v>
      </c>
      <c r="F460" s="222"/>
      <c r="G460" s="222" t="s">
        <v>234</v>
      </c>
      <c r="H460" s="227">
        <v>61524</v>
      </c>
      <c r="I460" s="222" t="s">
        <v>234</v>
      </c>
      <c r="J460" s="222" t="s">
        <v>234</v>
      </c>
      <c r="K460" s="222" t="s">
        <v>234</v>
      </c>
      <c r="L460" s="222" t="s">
        <v>234</v>
      </c>
      <c r="M460" s="227" t="s">
        <v>574</v>
      </c>
      <c r="N460" s="224"/>
      <c r="P460" s="225">
        <f>N460-P461-P462-P463-P464-P465</f>
        <v>0</v>
      </c>
      <c r="Q460" s="201" t="s">
        <v>234</v>
      </c>
      <c r="R460" s="224"/>
      <c r="T460" s="225">
        <f>R460+T461+T462+T463+T464+T465</f>
        <v>0</v>
      </c>
      <c r="Z460" s="332"/>
      <c r="AA460" s="332"/>
      <c r="AB460" s="332"/>
    </row>
    <row r="461" spans="1:28" ht="15" customHeight="1" x14ac:dyDescent="0.45">
      <c r="A461" s="201">
        <v>451</v>
      </c>
      <c r="B461" s="201">
        <f t="shared" si="175"/>
        <v>6</v>
      </c>
      <c r="C461" s="202">
        <v>615241</v>
      </c>
      <c r="E461" s="222" t="s">
        <v>234</v>
      </c>
      <c r="F461" s="222"/>
      <c r="G461" s="222" t="s">
        <v>234</v>
      </c>
      <c r="H461" s="222" t="s">
        <v>234</v>
      </c>
      <c r="I461" s="229">
        <v>615241</v>
      </c>
      <c r="J461" s="222" t="s">
        <v>234</v>
      </c>
      <c r="K461" s="222" t="s">
        <v>234</v>
      </c>
      <c r="L461" s="222" t="s">
        <v>234</v>
      </c>
      <c r="M461" s="229" t="s">
        <v>575</v>
      </c>
      <c r="N461" s="224"/>
      <c r="P461" s="225">
        <f>N461</f>
        <v>0</v>
      </c>
      <c r="Q461" s="201" t="s">
        <v>234</v>
      </c>
      <c r="R461" s="224"/>
      <c r="T461" s="225">
        <f>R461</f>
        <v>0</v>
      </c>
      <c r="Z461" s="332"/>
      <c r="AA461" s="332"/>
      <c r="AB461" s="332"/>
    </row>
    <row r="462" spans="1:28" ht="15" customHeight="1" x14ac:dyDescent="0.45">
      <c r="A462" s="201">
        <v>452</v>
      </c>
      <c r="B462" s="201">
        <f t="shared" si="175"/>
        <v>6</v>
      </c>
      <c r="C462" s="202">
        <v>615242</v>
      </c>
      <c r="E462" s="222" t="s">
        <v>234</v>
      </c>
      <c r="F462" s="222"/>
      <c r="G462" s="222" t="s">
        <v>234</v>
      </c>
      <c r="H462" s="222" t="s">
        <v>234</v>
      </c>
      <c r="I462" s="229">
        <v>615242</v>
      </c>
      <c r="J462" s="222" t="s">
        <v>234</v>
      </c>
      <c r="K462" s="222" t="s">
        <v>234</v>
      </c>
      <c r="L462" s="222" t="s">
        <v>234</v>
      </c>
      <c r="M462" s="229" t="s">
        <v>576</v>
      </c>
      <c r="N462" s="224"/>
      <c r="P462" s="225">
        <f t="shared" ref="P462:P465" si="176">N462</f>
        <v>0</v>
      </c>
      <c r="Q462" s="201" t="s">
        <v>234</v>
      </c>
      <c r="R462" s="224"/>
      <c r="T462" s="225">
        <f t="shared" ref="T462:T465" si="177">R462</f>
        <v>0</v>
      </c>
      <c r="Z462" s="332"/>
      <c r="AA462" s="332"/>
      <c r="AB462" s="332"/>
    </row>
    <row r="463" spans="1:28" ht="15" customHeight="1" x14ac:dyDescent="0.45">
      <c r="A463" s="201">
        <v>453</v>
      </c>
      <c r="B463" s="201">
        <f t="shared" si="175"/>
        <v>6</v>
      </c>
      <c r="C463" s="202">
        <v>615243</v>
      </c>
      <c r="E463" s="222" t="s">
        <v>234</v>
      </c>
      <c r="F463" s="222"/>
      <c r="G463" s="222" t="s">
        <v>234</v>
      </c>
      <c r="H463" s="222" t="s">
        <v>234</v>
      </c>
      <c r="I463" s="229">
        <v>615243</v>
      </c>
      <c r="J463" s="222" t="s">
        <v>234</v>
      </c>
      <c r="K463" s="222" t="s">
        <v>234</v>
      </c>
      <c r="L463" s="222" t="s">
        <v>234</v>
      </c>
      <c r="M463" s="229" t="s">
        <v>577</v>
      </c>
      <c r="N463" s="224"/>
      <c r="P463" s="225">
        <f t="shared" si="176"/>
        <v>0</v>
      </c>
      <c r="Q463" s="201" t="s">
        <v>234</v>
      </c>
      <c r="R463" s="224"/>
      <c r="T463" s="225">
        <f t="shared" si="177"/>
        <v>0</v>
      </c>
      <c r="Z463" s="332"/>
      <c r="AA463" s="332"/>
      <c r="AB463" s="332"/>
    </row>
    <row r="464" spans="1:28" ht="15" customHeight="1" x14ac:dyDescent="0.45">
      <c r="A464" s="201">
        <v>454</v>
      </c>
      <c r="B464" s="201">
        <f t="shared" si="175"/>
        <v>6</v>
      </c>
      <c r="C464" s="202">
        <v>615244</v>
      </c>
      <c r="E464" s="222" t="s">
        <v>234</v>
      </c>
      <c r="F464" s="222"/>
      <c r="G464" s="222" t="s">
        <v>234</v>
      </c>
      <c r="H464" s="222" t="s">
        <v>234</v>
      </c>
      <c r="I464" s="229">
        <v>615244</v>
      </c>
      <c r="J464" s="222" t="s">
        <v>234</v>
      </c>
      <c r="K464" s="222" t="s">
        <v>234</v>
      </c>
      <c r="L464" s="222" t="s">
        <v>234</v>
      </c>
      <c r="M464" s="229" t="s">
        <v>578</v>
      </c>
      <c r="N464" s="224"/>
      <c r="P464" s="225">
        <f t="shared" si="176"/>
        <v>0</v>
      </c>
      <c r="Q464" s="201" t="s">
        <v>234</v>
      </c>
      <c r="R464" s="224"/>
      <c r="T464" s="225">
        <f t="shared" si="177"/>
        <v>0</v>
      </c>
      <c r="Z464" s="332"/>
      <c r="AA464" s="332"/>
      <c r="AB464" s="332"/>
    </row>
    <row r="465" spans="1:28" ht="15" customHeight="1" x14ac:dyDescent="0.45">
      <c r="A465" s="201">
        <v>455</v>
      </c>
      <c r="B465" s="201">
        <f t="shared" si="175"/>
        <v>6</v>
      </c>
      <c r="C465" s="202">
        <v>615245</v>
      </c>
      <c r="E465" s="222" t="s">
        <v>234</v>
      </c>
      <c r="F465" s="222"/>
      <c r="G465" s="222" t="s">
        <v>234</v>
      </c>
      <c r="H465" s="222" t="s">
        <v>234</v>
      </c>
      <c r="I465" s="229">
        <v>615245</v>
      </c>
      <c r="J465" s="222" t="s">
        <v>234</v>
      </c>
      <c r="K465" s="222" t="s">
        <v>234</v>
      </c>
      <c r="L465" s="222" t="s">
        <v>234</v>
      </c>
      <c r="M465" s="229" t="s">
        <v>579</v>
      </c>
      <c r="N465" s="224"/>
      <c r="P465" s="225">
        <f t="shared" si="176"/>
        <v>0</v>
      </c>
      <c r="Q465" s="201" t="s">
        <v>234</v>
      </c>
      <c r="R465" s="224"/>
      <c r="T465" s="225">
        <f t="shared" si="177"/>
        <v>0</v>
      </c>
      <c r="Z465" s="332"/>
      <c r="AA465" s="332"/>
      <c r="AB465" s="332"/>
    </row>
    <row r="466" spans="1:28" ht="15" customHeight="1" x14ac:dyDescent="0.45">
      <c r="A466" s="201">
        <v>456</v>
      </c>
      <c r="B466" s="201">
        <f t="shared" si="175"/>
        <v>4</v>
      </c>
      <c r="C466" s="202">
        <v>6153</v>
      </c>
      <c r="E466" s="222" t="s">
        <v>234</v>
      </c>
      <c r="F466" s="222"/>
      <c r="G466" s="226">
        <v>6153</v>
      </c>
      <c r="H466" s="222" t="s">
        <v>234</v>
      </c>
      <c r="I466" s="222" t="s">
        <v>234</v>
      </c>
      <c r="J466" s="222" t="s">
        <v>234</v>
      </c>
      <c r="K466" s="222" t="s">
        <v>234</v>
      </c>
      <c r="L466" s="222" t="s">
        <v>234</v>
      </c>
      <c r="M466" s="226" t="s">
        <v>580</v>
      </c>
      <c r="N466" s="224"/>
      <c r="P466" s="225">
        <f>N466-P467-P468-P469-P470-P471-P472-P473-P474</f>
        <v>0</v>
      </c>
      <c r="Q466" s="201" t="s">
        <v>234</v>
      </c>
      <c r="R466" s="224"/>
      <c r="T466" s="225">
        <f>R466+T467+T468+T474</f>
        <v>0</v>
      </c>
      <c r="Z466" s="332"/>
      <c r="AA466" s="332"/>
      <c r="AB466" s="332"/>
    </row>
    <row r="467" spans="1:28" ht="15" customHeight="1" x14ac:dyDescent="0.45">
      <c r="A467" s="201">
        <v>457</v>
      </c>
      <c r="B467" s="201">
        <f t="shared" si="175"/>
        <v>5</v>
      </c>
      <c r="C467" s="202">
        <v>61531</v>
      </c>
      <c r="E467" s="222" t="s">
        <v>234</v>
      </c>
      <c r="F467" s="222"/>
      <c r="G467" s="222" t="s">
        <v>234</v>
      </c>
      <c r="H467" s="227">
        <v>61531</v>
      </c>
      <c r="I467" s="222" t="s">
        <v>234</v>
      </c>
      <c r="J467" s="222" t="s">
        <v>234</v>
      </c>
      <c r="K467" s="222" t="s">
        <v>234</v>
      </c>
      <c r="L467" s="222" t="s">
        <v>234</v>
      </c>
      <c r="M467" s="227" t="s">
        <v>581</v>
      </c>
      <c r="N467" s="224"/>
      <c r="P467" s="225">
        <f>N467</f>
        <v>0</v>
      </c>
      <c r="Q467" s="201" t="s">
        <v>234</v>
      </c>
      <c r="R467" s="224"/>
      <c r="T467" s="225">
        <f>R467</f>
        <v>0</v>
      </c>
      <c r="Z467" s="332"/>
      <c r="AA467" s="332"/>
      <c r="AB467" s="332"/>
    </row>
    <row r="468" spans="1:28" ht="15" customHeight="1" x14ac:dyDescent="0.45">
      <c r="A468" s="201">
        <v>458</v>
      </c>
      <c r="B468" s="201">
        <f t="shared" si="175"/>
        <v>5</v>
      </c>
      <c r="C468" s="202">
        <v>61532</v>
      </c>
      <c r="E468" s="222" t="s">
        <v>234</v>
      </c>
      <c r="F468" s="222"/>
      <c r="G468" s="222" t="s">
        <v>234</v>
      </c>
      <c r="H468" s="227">
        <v>61532</v>
      </c>
      <c r="I468" s="222" t="s">
        <v>234</v>
      </c>
      <c r="J468" s="222" t="s">
        <v>234</v>
      </c>
      <c r="K468" s="222" t="s">
        <v>234</v>
      </c>
      <c r="L468" s="222" t="s">
        <v>234</v>
      </c>
      <c r="M468" s="227" t="s">
        <v>582</v>
      </c>
      <c r="N468" s="224"/>
      <c r="P468" s="225">
        <f>N468-P469-P470-P471-P472-P473</f>
        <v>0</v>
      </c>
      <c r="Q468" s="201" t="s">
        <v>234</v>
      </c>
      <c r="R468" s="224"/>
      <c r="T468" s="225">
        <f>R468+T469+T470+T471+T472+T473</f>
        <v>0</v>
      </c>
      <c r="Z468" s="332"/>
      <c r="AA468" s="332"/>
      <c r="AB468" s="332"/>
    </row>
    <row r="469" spans="1:28" ht="15" customHeight="1" x14ac:dyDescent="0.45">
      <c r="A469" s="201">
        <v>459</v>
      </c>
      <c r="B469" s="201">
        <f t="shared" si="175"/>
        <v>6</v>
      </c>
      <c r="C469" s="202">
        <v>615321</v>
      </c>
      <c r="E469" s="222" t="s">
        <v>234</v>
      </c>
      <c r="F469" s="222"/>
      <c r="G469" s="222" t="s">
        <v>234</v>
      </c>
      <c r="H469" s="222" t="s">
        <v>234</v>
      </c>
      <c r="I469" s="229">
        <v>615321</v>
      </c>
      <c r="J469" s="222" t="s">
        <v>234</v>
      </c>
      <c r="K469" s="222" t="s">
        <v>234</v>
      </c>
      <c r="L469" s="222" t="s">
        <v>234</v>
      </c>
      <c r="M469" s="229" t="s">
        <v>583</v>
      </c>
      <c r="N469" s="224"/>
      <c r="P469" s="225">
        <f t="shared" ref="P469:P473" si="178">N469</f>
        <v>0</v>
      </c>
      <c r="Q469" s="201" t="s">
        <v>234</v>
      </c>
      <c r="R469" s="224"/>
      <c r="T469" s="225">
        <f t="shared" ref="T469:T473" si="179">R469</f>
        <v>0</v>
      </c>
      <c r="Z469" s="332"/>
      <c r="AA469" s="332"/>
      <c r="AB469" s="332"/>
    </row>
    <row r="470" spans="1:28" ht="15" customHeight="1" x14ac:dyDescent="0.45">
      <c r="A470" s="201">
        <v>460</v>
      </c>
      <c r="B470" s="201">
        <f t="shared" si="175"/>
        <v>6</v>
      </c>
      <c r="C470" s="202">
        <v>615322</v>
      </c>
      <c r="E470" s="222" t="s">
        <v>234</v>
      </c>
      <c r="F470" s="222"/>
      <c r="G470" s="222" t="s">
        <v>234</v>
      </c>
      <c r="H470" s="222" t="s">
        <v>234</v>
      </c>
      <c r="I470" s="229">
        <v>615322</v>
      </c>
      <c r="J470" s="222" t="s">
        <v>234</v>
      </c>
      <c r="K470" s="222" t="s">
        <v>234</v>
      </c>
      <c r="L470" s="222" t="s">
        <v>234</v>
      </c>
      <c r="M470" s="229" t="s">
        <v>584</v>
      </c>
      <c r="N470" s="224"/>
      <c r="P470" s="225">
        <f t="shared" si="178"/>
        <v>0</v>
      </c>
      <c r="Q470" s="201" t="s">
        <v>234</v>
      </c>
      <c r="R470" s="224"/>
      <c r="T470" s="225">
        <f t="shared" si="179"/>
        <v>0</v>
      </c>
      <c r="Z470" s="332"/>
      <c r="AA470" s="332"/>
      <c r="AB470" s="332"/>
    </row>
    <row r="471" spans="1:28" ht="15" customHeight="1" x14ac:dyDescent="0.45">
      <c r="A471" s="201">
        <v>461</v>
      </c>
      <c r="B471" s="201">
        <f t="shared" si="175"/>
        <v>6</v>
      </c>
      <c r="C471" s="202">
        <v>615323</v>
      </c>
      <c r="E471" s="222" t="s">
        <v>234</v>
      </c>
      <c r="F471" s="222"/>
      <c r="G471" s="222" t="s">
        <v>234</v>
      </c>
      <c r="H471" s="222" t="s">
        <v>234</v>
      </c>
      <c r="I471" s="229">
        <v>615323</v>
      </c>
      <c r="J471" s="222" t="s">
        <v>234</v>
      </c>
      <c r="K471" s="222" t="s">
        <v>234</v>
      </c>
      <c r="L471" s="222" t="s">
        <v>234</v>
      </c>
      <c r="M471" s="229" t="s">
        <v>585</v>
      </c>
      <c r="N471" s="224"/>
      <c r="P471" s="225">
        <f t="shared" si="178"/>
        <v>0</v>
      </c>
      <c r="Q471" s="201" t="s">
        <v>234</v>
      </c>
      <c r="R471" s="224"/>
      <c r="T471" s="225">
        <f t="shared" si="179"/>
        <v>0</v>
      </c>
      <c r="Z471" s="332"/>
      <c r="AA471" s="332"/>
      <c r="AB471" s="332"/>
    </row>
    <row r="472" spans="1:28" ht="15" customHeight="1" x14ac:dyDescent="0.45">
      <c r="A472" s="201">
        <v>462</v>
      </c>
      <c r="B472" s="201">
        <f t="shared" si="175"/>
        <v>6</v>
      </c>
      <c r="C472" s="202">
        <v>615324</v>
      </c>
      <c r="E472" s="222" t="s">
        <v>234</v>
      </c>
      <c r="F472" s="222"/>
      <c r="G472" s="222" t="s">
        <v>234</v>
      </c>
      <c r="H472" s="222" t="s">
        <v>234</v>
      </c>
      <c r="I472" s="229">
        <v>615324</v>
      </c>
      <c r="J472" s="222" t="s">
        <v>234</v>
      </c>
      <c r="K472" s="222" t="s">
        <v>234</v>
      </c>
      <c r="L472" s="222" t="s">
        <v>234</v>
      </c>
      <c r="M472" s="229" t="s">
        <v>586</v>
      </c>
      <c r="N472" s="224"/>
      <c r="P472" s="225">
        <f t="shared" si="178"/>
        <v>0</v>
      </c>
      <c r="Q472" s="201" t="s">
        <v>234</v>
      </c>
      <c r="R472" s="224"/>
      <c r="T472" s="225">
        <f t="shared" si="179"/>
        <v>0</v>
      </c>
      <c r="Z472" s="332"/>
      <c r="AA472" s="332"/>
      <c r="AB472" s="332"/>
    </row>
    <row r="473" spans="1:28" ht="15" customHeight="1" x14ac:dyDescent="0.45">
      <c r="A473" s="201">
        <v>463</v>
      </c>
      <c r="B473" s="201">
        <f t="shared" si="175"/>
        <v>6</v>
      </c>
      <c r="C473" s="202">
        <v>615328</v>
      </c>
      <c r="E473" s="222" t="s">
        <v>234</v>
      </c>
      <c r="F473" s="222"/>
      <c r="G473" s="222" t="s">
        <v>234</v>
      </c>
      <c r="H473" s="222" t="s">
        <v>234</v>
      </c>
      <c r="I473" s="229">
        <v>615328</v>
      </c>
      <c r="J473" s="222" t="s">
        <v>234</v>
      </c>
      <c r="K473" s="222" t="s">
        <v>234</v>
      </c>
      <c r="L473" s="222" t="s">
        <v>234</v>
      </c>
      <c r="M473" s="229" t="s">
        <v>587</v>
      </c>
      <c r="N473" s="224"/>
      <c r="P473" s="225">
        <f t="shared" si="178"/>
        <v>0</v>
      </c>
      <c r="Q473" s="201" t="s">
        <v>234</v>
      </c>
      <c r="R473" s="224"/>
      <c r="T473" s="225">
        <f t="shared" si="179"/>
        <v>0</v>
      </c>
      <c r="Z473" s="332"/>
      <c r="AA473" s="332"/>
      <c r="AB473" s="332"/>
    </row>
    <row r="474" spans="1:28" ht="15" customHeight="1" x14ac:dyDescent="0.45">
      <c r="A474" s="201">
        <v>464</v>
      </c>
      <c r="B474" s="201">
        <f t="shared" si="175"/>
        <v>5</v>
      </c>
      <c r="C474" s="202">
        <v>61538</v>
      </c>
      <c r="E474" s="222" t="s">
        <v>234</v>
      </c>
      <c r="F474" s="222"/>
      <c r="G474" s="222" t="s">
        <v>234</v>
      </c>
      <c r="H474" s="227">
        <v>61538</v>
      </c>
      <c r="I474" s="222" t="s">
        <v>234</v>
      </c>
      <c r="J474" s="222" t="s">
        <v>234</v>
      </c>
      <c r="K474" s="222" t="s">
        <v>234</v>
      </c>
      <c r="L474" s="222" t="s">
        <v>234</v>
      </c>
      <c r="M474" s="227" t="s">
        <v>588</v>
      </c>
      <c r="N474" s="224"/>
      <c r="P474" s="225">
        <f>N474</f>
        <v>0</v>
      </c>
      <c r="Q474" s="201" t="s">
        <v>234</v>
      </c>
      <c r="R474" s="224"/>
      <c r="T474" s="225">
        <f>R474</f>
        <v>0</v>
      </c>
      <c r="Z474" s="332"/>
      <c r="AA474" s="332"/>
      <c r="AB474" s="332"/>
    </row>
    <row r="475" spans="1:28" ht="15" customHeight="1" x14ac:dyDescent="0.45">
      <c r="A475" s="201">
        <v>465</v>
      </c>
      <c r="B475" s="201">
        <f t="shared" si="175"/>
        <v>3</v>
      </c>
      <c r="C475" s="202">
        <v>616</v>
      </c>
      <c r="E475" s="222" t="s">
        <v>234</v>
      </c>
      <c r="F475" s="223">
        <v>616</v>
      </c>
      <c r="G475" s="222" t="s">
        <v>234</v>
      </c>
      <c r="H475" s="222" t="s">
        <v>234</v>
      </c>
      <c r="I475" s="222" t="s">
        <v>234</v>
      </c>
      <c r="J475" s="222" t="s">
        <v>234</v>
      </c>
      <c r="K475" s="222" t="s">
        <v>234</v>
      </c>
      <c r="L475" s="222" t="s">
        <v>234</v>
      </c>
      <c r="M475" s="223" t="s">
        <v>589</v>
      </c>
      <c r="N475" s="224"/>
      <c r="P475" s="225">
        <f>N475-SUM(P476:P485)</f>
        <v>0</v>
      </c>
      <c r="Q475" s="201" t="s">
        <v>234</v>
      </c>
      <c r="R475" s="224"/>
      <c r="T475" s="225">
        <f>R475+T476+T477+T478+T479+T480+T483</f>
        <v>0</v>
      </c>
      <c r="V475" s="73" t="str">
        <f>IF(OR(P475&lt;0,T475&lt;0),"erreur","OK")</f>
        <v>OK</v>
      </c>
      <c r="X475" s="73" t="str">
        <f>IF(P475&gt;1,"justifier la différence","OK")</f>
        <v>OK</v>
      </c>
      <c r="Z475" s="332"/>
      <c r="AA475" s="332"/>
      <c r="AB475" s="332"/>
    </row>
    <row r="476" spans="1:28" ht="15" customHeight="1" x14ac:dyDescent="0.45">
      <c r="A476" s="201">
        <v>466</v>
      </c>
      <c r="B476" s="201">
        <f t="shared" si="175"/>
        <v>4</v>
      </c>
      <c r="C476" s="202">
        <v>6161</v>
      </c>
      <c r="E476" s="222" t="s">
        <v>234</v>
      </c>
      <c r="F476" s="222"/>
      <c r="G476" s="226">
        <v>6161</v>
      </c>
      <c r="H476" s="222" t="s">
        <v>234</v>
      </c>
      <c r="I476" s="222" t="s">
        <v>234</v>
      </c>
      <c r="J476" s="222" t="s">
        <v>234</v>
      </c>
      <c r="K476" s="222" t="s">
        <v>234</v>
      </c>
      <c r="L476" s="222" t="s">
        <v>234</v>
      </c>
      <c r="M476" s="226" t="s">
        <v>590</v>
      </c>
      <c r="N476" s="224"/>
      <c r="P476" s="225">
        <f>N476</f>
        <v>0</v>
      </c>
      <c r="Q476" s="201" t="s">
        <v>234</v>
      </c>
      <c r="R476" s="224"/>
      <c r="T476" s="225">
        <f>R476</f>
        <v>0</v>
      </c>
      <c r="Z476" s="332"/>
      <c r="AA476" s="332"/>
      <c r="AB476" s="332"/>
    </row>
    <row r="477" spans="1:28" ht="15" customHeight="1" x14ac:dyDescent="0.45">
      <c r="A477" s="201">
        <v>467</v>
      </c>
      <c r="B477" s="201">
        <f t="shared" si="175"/>
        <v>4</v>
      </c>
      <c r="C477" s="202">
        <v>6162</v>
      </c>
      <c r="E477" s="222" t="s">
        <v>234</v>
      </c>
      <c r="F477" s="222"/>
      <c r="G477" s="226">
        <v>6162</v>
      </c>
      <c r="H477" s="222" t="s">
        <v>234</v>
      </c>
      <c r="I477" s="222" t="s">
        <v>234</v>
      </c>
      <c r="J477" s="222" t="s">
        <v>234</v>
      </c>
      <c r="K477" s="222" t="s">
        <v>234</v>
      </c>
      <c r="L477" s="222" t="s">
        <v>234</v>
      </c>
      <c r="M477" s="226" t="s">
        <v>591</v>
      </c>
      <c r="N477" s="224"/>
      <c r="P477" s="225">
        <f t="shared" ref="P477:P479" si="180">N477</f>
        <v>0</v>
      </c>
      <c r="Q477" s="201" t="s">
        <v>234</v>
      </c>
      <c r="R477" s="224"/>
      <c r="T477" s="225">
        <f t="shared" ref="T477:T479" si="181">R477</f>
        <v>0</v>
      </c>
      <c r="Z477" s="332"/>
      <c r="AA477" s="332"/>
      <c r="AB477" s="332"/>
    </row>
    <row r="478" spans="1:28" ht="15" customHeight="1" x14ac:dyDescent="0.45">
      <c r="A478" s="201">
        <v>468</v>
      </c>
      <c r="B478" s="201">
        <f t="shared" si="175"/>
        <v>4</v>
      </c>
      <c r="C478" s="202">
        <v>6163</v>
      </c>
      <c r="E478" s="222" t="s">
        <v>234</v>
      </c>
      <c r="F478" s="222"/>
      <c r="G478" s="226">
        <v>6163</v>
      </c>
      <c r="H478" s="222" t="s">
        <v>234</v>
      </c>
      <c r="I478" s="222" t="s">
        <v>234</v>
      </c>
      <c r="J478" s="222" t="s">
        <v>234</v>
      </c>
      <c r="K478" s="222" t="s">
        <v>234</v>
      </c>
      <c r="L478" s="222" t="s">
        <v>234</v>
      </c>
      <c r="M478" s="226" t="s">
        <v>592</v>
      </c>
      <c r="N478" s="224"/>
      <c r="P478" s="225">
        <f t="shared" si="180"/>
        <v>0</v>
      </c>
      <c r="Q478" s="201" t="s">
        <v>234</v>
      </c>
      <c r="R478" s="224"/>
      <c r="T478" s="225">
        <f t="shared" si="181"/>
        <v>0</v>
      </c>
      <c r="Z478" s="332"/>
      <c r="AA478" s="332"/>
      <c r="AB478" s="332"/>
    </row>
    <row r="479" spans="1:28" ht="15" customHeight="1" x14ac:dyDescent="0.45">
      <c r="A479" s="201">
        <v>469</v>
      </c>
      <c r="B479" s="201">
        <f t="shared" si="175"/>
        <v>4</v>
      </c>
      <c r="C479" s="202">
        <v>6164</v>
      </c>
      <c r="E479" s="222" t="s">
        <v>234</v>
      </c>
      <c r="F479" s="222"/>
      <c r="G479" s="226">
        <v>6164</v>
      </c>
      <c r="H479" s="222" t="s">
        <v>234</v>
      </c>
      <c r="I479" s="222" t="s">
        <v>234</v>
      </c>
      <c r="J479" s="222" t="s">
        <v>234</v>
      </c>
      <c r="K479" s="222" t="s">
        <v>234</v>
      </c>
      <c r="L479" s="222" t="s">
        <v>234</v>
      </c>
      <c r="M479" s="226" t="s">
        <v>593</v>
      </c>
      <c r="N479" s="224"/>
      <c r="P479" s="225">
        <f t="shared" si="180"/>
        <v>0</v>
      </c>
      <c r="Q479" s="201" t="s">
        <v>234</v>
      </c>
      <c r="R479" s="224"/>
      <c r="T479" s="225">
        <f t="shared" si="181"/>
        <v>0</v>
      </c>
      <c r="Z479" s="332"/>
      <c r="AA479" s="332"/>
      <c r="AB479" s="332"/>
    </row>
    <row r="480" spans="1:28" ht="15" customHeight="1" x14ac:dyDescent="0.45">
      <c r="A480" s="201">
        <v>470</v>
      </c>
      <c r="B480" s="201">
        <f t="shared" si="175"/>
        <v>4</v>
      </c>
      <c r="C480" s="202">
        <v>6165</v>
      </c>
      <c r="E480" s="222" t="s">
        <v>234</v>
      </c>
      <c r="F480" s="222"/>
      <c r="G480" s="226">
        <v>6165</v>
      </c>
      <c r="H480" s="222" t="s">
        <v>234</v>
      </c>
      <c r="I480" s="222" t="s">
        <v>234</v>
      </c>
      <c r="J480" s="222" t="s">
        <v>234</v>
      </c>
      <c r="K480" s="222" t="s">
        <v>234</v>
      </c>
      <c r="L480" s="222" t="s">
        <v>234</v>
      </c>
      <c r="M480" s="226" t="s">
        <v>594</v>
      </c>
      <c r="N480" s="224"/>
      <c r="P480" s="225">
        <f>N480-P481-P482</f>
        <v>0</v>
      </c>
      <c r="Q480" s="201" t="s">
        <v>234</v>
      </c>
      <c r="R480" s="224"/>
      <c r="T480" s="225">
        <f>R480+T481+T482</f>
        <v>0</v>
      </c>
      <c r="Z480" s="332"/>
      <c r="AA480" s="332"/>
      <c r="AB480" s="332"/>
    </row>
    <row r="481" spans="1:28" ht="15" customHeight="1" x14ac:dyDescent="0.45">
      <c r="A481" s="201">
        <v>471</v>
      </c>
      <c r="B481" s="201">
        <f t="shared" si="175"/>
        <v>5</v>
      </c>
      <c r="C481" s="202">
        <v>61651</v>
      </c>
      <c r="E481" s="222" t="s">
        <v>234</v>
      </c>
      <c r="F481" s="222"/>
      <c r="G481" s="222" t="s">
        <v>234</v>
      </c>
      <c r="H481" s="227">
        <v>61651</v>
      </c>
      <c r="I481" s="222" t="s">
        <v>234</v>
      </c>
      <c r="J481" s="222" t="s">
        <v>234</v>
      </c>
      <c r="K481" s="222" t="s">
        <v>234</v>
      </c>
      <c r="L481" s="222" t="s">
        <v>234</v>
      </c>
      <c r="M481" s="227" t="s">
        <v>595</v>
      </c>
      <c r="N481" s="224"/>
      <c r="P481" s="225">
        <f t="shared" ref="P481:P482" si="182">N481</f>
        <v>0</v>
      </c>
      <c r="Q481" s="201" t="s">
        <v>234</v>
      </c>
      <c r="R481" s="224"/>
      <c r="T481" s="225">
        <f t="shared" ref="T481:T482" si="183">R481</f>
        <v>0</v>
      </c>
      <c r="Z481" s="332"/>
      <c r="AA481" s="332"/>
      <c r="AB481" s="332"/>
    </row>
    <row r="482" spans="1:28" ht="15" customHeight="1" x14ac:dyDescent="0.45">
      <c r="A482" s="201">
        <v>472</v>
      </c>
      <c r="B482" s="201">
        <f t="shared" si="175"/>
        <v>5</v>
      </c>
      <c r="C482" s="202">
        <v>61652</v>
      </c>
      <c r="E482" s="222" t="s">
        <v>234</v>
      </c>
      <c r="F482" s="222"/>
      <c r="G482" s="222" t="s">
        <v>234</v>
      </c>
      <c r="H482" s="227">
        <v>61652</v>
      </c>
      <c r="I482" s="222" t="s">
        <v>234</v>
      </c>
      <c r="J482" s="222" t="s">
        <v>234</v>
      </c>
      <c r="K482" s="222" t="s">
        <v>234</v>
      </c>
      <c r="L482" s="222" t="s">
        <v>234</v>
      </c>
      <c r="M482" s="227" t="s">
        <v>596</v>
      </c>
      <c r="N482" s="224"/>
      <c r="P482" s="225">
        <f t="shared" si="182"/>
        <v>0</v>
      </c>
      <c r="Q482" s="201" t="s">
        <v>234</v>
      </c>
      <c r="R482" s="224"/>
      <c r="T482" s="225">
        <f t="shared" si="183"/>
        <v>0</v>
      </c>
      <c r="Z482" s="332"/>
      <c r="AA482" s="332"/>
      <c r="AB482" s="332"/>
    </row>
    <row r="483" spans="1:28" ht="15" customHeight="1" x14ac:dyDescent="0.45">
      <c r="A483" s="201">
        <v>473</v>
      </c>
      <c r="B483" s="201">
        <f t="shared" si="175"/>
        <v>4</v>
      </c>
      <c r="C483" s="202">
        <v>6168</v>
      </c>
      <c r="E483" s="222" t="s">
        <v>234</v>
      </c>
      <c r="F483" s="222"/>
      <c r="G483" s="226">
        <v>6168</v>
      </c>
      <c r="H483" s="222" t="s">
        <v>234</v>
      </c>
      <c r="I483" s="222" t="s">
        <v>234</v>
      </c>
      <c r="J483" s="222" t="s">
        <v>234</v>
      </c>
      <c r="K483" s="222" t="s">
        <v>234</v>
      </c>
      <c r="L483" s="222" t="s">
        <v>234</v>
      </c>
      <c r="M483" s="226" t="s">
        <v>597</v>
      </c>
      <c r="N483" s="224"/>
      <c r="P483" s="225">
        <f>N483-P484-P485</f>
        <v>0</v>
      </c>
      <c r="Q483" s="201" t="s">
        <v>234</v>
      </c>
      <c r="R483" s="224"/>
      <c r="T483" s="225">
        <f>R483+T484+T485</f>
        <v>0</v>
      </c>
      <c r="Z483" s="332"/>
      <c r="AA483" s="332"/>
      <c r="AB483" s="332"/>
    </row>
    <row r="484" spans="1:28" ht="15" customHeight="1" x14ac:dyDescent="0.45">
      <c r="A484" s="201">
        <v>474</v>
      </c>
      <c r="B484" s="201">
        <f t="shared" si="175"/>
        <v>5</v>
      </c>
      <c r="C484" s="202">
        <v>61681</v>
      </c>
      <c r="E484" s="222" t="s">
        <v>234</v>
      </c>
      <c r="F484" s="222"/>
      <c r="G484" s="222" t="s">
        <v>234</v>
      </c>
      <c r="H484" s="227">
        <v>61681</v>
      </c>
      <c r="I484" s="222" t="s">
        <v>234</v>
      </c>
      <c r="J484" s="222" t="s">
        <v>234</v>
      </c>
      <c r="K484" s="222" t="s">
        <v>234</v>
      </c>
      <c r="L484" s="222" t="s">
        <v>234</v>
      </c>
      <c r="M484" s="227" t="s">
        <v>598</v>
      </c>
      <c r="N484" s="224"/>
      <c r="P484" s="225">
        <f t="shared" ref="P484:P485" si="184">N484</f>
        <v>0</v>
      </c>
      <c r="Q484" s="201" t="s">
        <v>234</v>
      </c>
      <c r="R484" s="224"/>
      <c r="T484" s="225">
        <f t="shared" ref="T484:T485" si="185">R484</f>
        <v>0</v>
      </c>
      <c r="Z484" s="332"/>
      <c r="AA484" s="332"/>
      <c r="AB484" s="332"/>
    </row>
    <row r="485" spans="1:28" ht="15" customHeight="1" x14ac:dyDescent="0.45">
      <c r="A485" s="201">
        <v>475</v>
      </c>
      <c r="B485" s="201">
        <f t="shared" si="175"/>
        <v>5</v>
      </c>
      <c r="C485" s="202">
        <v>61688</v>
      </c>
      <c r="E485" s="222" t="s">
        <v>234</v>
      </c>
      <c r="F485" s="222"/>
      <c r="G485" s="222" t="s">
        <v>234</v>
      </c>
      <c r="H485" s="227">
        <v>61688</v>
      </c>
      <c r="I485" s="222" t="s">
        <v>234</v>
      </c>
      <c r="J485" s="222" t="s">
        <v>234</v>
      </c>
      <c r="K485" s="222" t="s">
        <v>234</v>
      </c>
      <c r="L485" s="222" t="s">
        <v>234</v>
      </c>
      <c r="M485" s="227" t="s">
        <v>599</v>
      </c>
      <c r="N485" s="224"/>
      <c r="P485" s="225">
        <f t="shared" si="184"/>
        <v>0</v>
      </c>
      <c r="Q485" s="201" t="s">
        <v>234</v>
      </c>
      <c r="R485" s="224"/>
      <c r="T485" s="225">
        <f t="shared" si="185"/>
        <v>0</v>
      </c>
      <c r="Z485" s="332"/>
      <c r="AA485" s="332"/>
      <c r="AB485" s="332"/>
    </row>
    <row r="486" spans="1:28" ht="15" customHeight="1" x14ac:dyDescent="0.45">
      <c r="A486" s="201">
        <v>476</v>
      </c>
      <c r="B486" s="201">
        <f t="shared" si="175"/>
        <v>3</v>
      </c>
      <c r="C486" s="202">
        <v>617</v>
      </c>
      <c r="E486" s="222" t="s">
        <v>234</v>
      </c>
      <c r="F486" s="223">
        <v>617</v>
      </c>
      <c r="G486" s="222" t="s">
        <v>234</v>
      </c>
      <c r="H486" s="222" t="s">
        <v>234</v>
      </c>
      <c r="I486" s="222" t="s">
        <v>234</v>
      </c>
      <c r="J486" s="222" t="s">
        <v>234</v>
      </c>
      <c r="K486" s="222" t="s">
        <v>234</v>
      </c>
      <c r="L486" s="222" t="s">
        <v>234</v>
      </c>
      <c r="M486" s="223" t="s">
        <v>600</v>
      </c>
      <c r="N486" s="224"/>
      <c r="P486" s="225">
        <f>N486-SUM(P487:P488)</f>
        <v>0</v>
      </c>
      <c r="Q486" s="201" t="s">
        <v>234</v>
      </c>
      <c r="R486" s="224"/>
      <c r="T486" s="225">
        <f>R486+T487+T488</f>
        <v>0</v>
      </c>
      <c r="V486" s="73" t="str">
        <f>IF(OR(P486&lt;0,T486&lt;0),"erreur","OK")</f>
        <v>OK</v>
      </c>
      <c r="X486" s="73" t="str">
        <f>IF(P486&gt;1,"justifier la différence","OK")</f>
        <v>OK</v>
      </c>
      <c r="Z486" s="332"/>
      <c r="AA486" s="332"/>
      <c r="AB486" s="332"/>
    </row>
    <row r="487" spans="1:28" ht="15" customHeight="1" x14ac:dyDescent="0.45">
      <c r="A487" s="201">
        <v>477</v>
      </c>
      <c r="B487" s="201">
        <f t="shared" si="175"/>
        <v>4</v>
      </c>
      <c r="C487" s="202">
        <v>6171</v>
      </c>
      <c r="E487" s="222" t="s">
        <v>234</v>
      </c>
      <c r="F487" s="222"/>
      <c r="G487" s="226">
        <v>6171</v>
      </c>
      <c r="H487" s="222" t="s">
        <v>234</v>
      </c>
      <c r="I487" s="222" t="s">
        <v>234</v>
      </c>
      <c r="J487" s="222" t="s">
        <v>234</v>
      </c>
      <c r="K487" s="222" t="s">
        <v>234</v>
      </c>
      <c r="L487" s="222" t="s">
        <v>234</v>
      </c>
      <c r="M487" s="226" t="s">
        <v>601</v>
      </c>
      <c r="N487" s="224"/>
      <c r="P487" s="225">
        <f>N487</f>
        <v>0</v>
      </c>
      <c r="Q487" s="201" t="s">
        <v>234</v>
      </c>
      <c r="R487" s="224"/>
      <c r="T487" s="225">
        <f>R487</f>
        <v>0</v>
      </c>
      <c r="Z487" s="332"/>
      <c r="AA487" s="332"/>
      <c r="AB487" s="332"/>
    </row>
    <row r="488" spans="1:28" ht="15" customHeight="1" x14ac:dyDescent="0.45">
      <c r="A488" s="201">
        <v>478</v>
      </c>
      <c r="B488" s="201">
        <f t="shared" si="175"/>
        <v>4</v>
      </c>
      <c r="C488" s="202">
        <v>6172</v>
      </c>
      <c r="E488" s="222" t="s">
        <v>234</v>
      </c>
      <c r="F488" s="222"/>
      <c r="G488" s="226">
        <v>6172</v>
      </c>
      <c r="H488" s="222" t="s">
        <v>234</v>
      </c>
      <c r="I488" s="222" t="s">
        <v>234</v>
      </c>
      <c r="J488" s="222" t="s">
        <v>234</v>
      </c>
      <c r="K488" s="222" t="s">
        <v>234</v>
      </c>
      <c r="L488" s="222" t="s">
        <v>234</v>
      </c>
      <c r="M488" s="226" t="s">
        <v>602</v>
      </c>
      <c r="N488" s="224"/>
      <c r="P488" s="225">
        <f>N488</f>
        <v>0</v>
      </c>
      <c r="Q488" s="201" t="s">
        <v>234</v>
      </c>
      <c r="R488" s="224"/>
      <c r="T488" s="225">
        <f>R488</f>
        <v>0</v>
      </c>
      <c r="Z488" s="332"/>
      <c r="AA488" s="332"/>
      <c r="AB488" s="332"/>
    </row>
    <row r="489" spans="1:28" ht="15" customHeight="1" x14ac:dyDescent="0.45">
      <c r="A489" s="201">
        <v>479</v>
      </c>
      <c r="B489" s="201">
        <f t="shared" si="175"/>
        <v>3</v>
      </c>
      <c r="C489" s="202">
        <v>618</v>
      </c>
      <c r="E489" s="222" t="s">
        <v>234</v>
      </c>
      <c r="F489" s="223">
        <v>618</v>
      </c>
      <c r="G489" s="222" t="s">
        <v>234</v>
      </c>
      <c r="H489" s="222" t="s">
        <v>234</v>
      </c>
      <c r="I489" s="222" t="s">
        <v>234</v>
      </c>
      <c r="J489" s="222" t="s">
        <v>234</v>
      </c>
      <c r="K489" s="222" t="s">
        <v>234</v>
      </c>
      <c r="L489" s="222" t="s">
        <v>234</v>
      </c>
      <c r="M489" s="223" t="s">
        <v>603</v>
      </c>
      <c r="N489" s="224"/>
      <c r="P489" s="225">
        <f>N489-SUM(P490:P512)</f>
        <v>0</v>
      </c>
      <c r="Q489" s="201" t="s">
        <v>234</v>
      </c>
      <c r="R489" s="224"/>
      <c r="T489" s="225">
        <f>R489+T490+T493+T497+T498+T501+T502+T503+T504</f>
        <v>0</v>
      </c>
      <c r="V489" s="73" t="str">
        <f>IF(OR(P489&lt;0,T489&lt;0),"erreur","OK")</f>
        <v>OK</v>
      </c>
      <c r="X489" s="73" t="str">
        <f>IF(P489&gt;1,"justifier la différence","OK")</f>
        <v>OK</v>
      </c>
      <c r="Z489" s="332"/>
      <c r="AA489" s="332"/>
      <c r="AB489" s="332"/>
    </row>
    <row r="490" spans="1:28" ht="15" customHeight="1" x14ac:dyDescent="0.45">
      <c r="A490" s="201">
        <v>480</v>
      </c>
      <c r="B490" s="201">
        <f t="shared" si="175"/>
        <v>4</v>
      </c>
      <c r="C490" s="202">
        <v>6181</v>
      </c>
      <c r="E490" s="222" t="s">
        <v>234</v>
      </c>
      <c r="F490" s="222"/>
      <c r="G490" s="226">
        <v>6181</v>
      </c>
      <c r="H490" s="222" t="s">
        <v>234</v>
      </c>
      <c r="I490" s="222" t="s">
        <v>234</v>
      </c>
      <c r="J490" s="222" t="s">
        <v>234</v>
      </c>
      <c r="K490" s="222" t="s">
        <v>234</v>
      </c>
      <c r="L490" s="222" t="s">
        <v>234</v>
      </c>
      <c r="M490" s="226" t="s">
        <v>604</v>
      </c>
      <c r="N490" s="224"/>
      <c r="P490" s="225">
        <f>N490-P491-P492</f>
        <v>0</v>
      </c>
      <c r="Q490" s="201" t="s">
        <v>234</v>
      </c>
      <c r="R490" s="224"/>
      <c r="T490" s="225">
        <f>R490+T491+T492</f>
        <v>0</v>
      </c>
      <c r="Z490" s="332"/>
      <c r="AA490" s="332"/>
      <c r="AB490" s="332"/>
    </row>
    <row r="491" spans="1:28" ht="15" customHeight="1" x14ac:dyDescent="0.45">
      <c r="A491" s="201">
        <v>481</v>
      </c>
      <c r="B491" s="201">
        <f t="shared" si="175"/>
        <v>5</v>
      </c>
      <c r="C491" s="202">
        <v>61811</v>
      </c>
      <c r="E491" s="222" t="s">
        <v>234</v>
      </c>
      <c r="F491" s="222"/>
      <c r="G491" s="222" t="s">
        <v>234</v>
      </c>
      <c r="H491" s="227">
        <v>61811</v>
      </c>
      <c r="I491" s="222" t="s">
        <v>234</v>
      </c>
      <c r="J491" s="222" t="s">
        <v>234</v>
      </c>
      <c r="K491" s="222" t="s">
        <v>234</v>
      </c>
      <c r="L491" s="222" t="s">
        <v>234</v>
      </c>
      <c r="M491" s="227" t="s">
        <v>605</v>
      </c>
      <c r="N491" s="224"/>
      <c r="P491" s="225">
        <f t="shared" ref="P491:P492" si="186">N491</f>
        <v>0</v>
      </c>
      <c r="Q491" s="201" t="s">
        <v>234</v>
      </c>
      <c r="R491" s="224"/>
      <c r="T491" s="225">
        <f t="shared" ref="T491:T492" si="187">R491</f>
        <v>0</v>
      </c>
      <c r="Z491" s="332"/>
      <c r="AA491" s="332"/>
      <c r="AB491" s="332"/>
    </row>
    <row r="492" spans="1:28" ht="15" customHeight="1" x14ac:dyDescent="0.45">
      <c r="A492" s="201">
        <v>482</v>
      </c>
      <c r="B492" s="201">
        <f t="shared" si="175"/>
        <v>5</v>
      </c>
      <c r="C492" s="202">
        <v>61812</v>
      </c>
      <c r="E492" s="222" t="s">
        <v>234</v>
      </c>
      <c r="F492" s="222"/>
      <c r="G492" s="222" t="s">
        <v>234</v>
      </c>
      <c r="H492" s="227">
        <v>61812</v>
      </c>
      <c r="I492" s="222" t="s">
        <v>234</v>
      </c>
      <c r="J492" s="222" t="s">
        <v>234</v>
      </c>
      <c r="K492" s="222" t="s">
        <v>234</v>
      </c>
      <c r="L492" s="222" t="s">
        <v>234</v>
      </c>
      <c r="M492" s="227" t="s">
        <v>606</v>
      </c>
      <c r="N492" s="224"/>
      <c r="P492" s="225">
        <f t="shared" si="186"/>
        <v>0</v>
      </c>
      <c r="Q492" s="201" t="s">
        <v>234</v>
      </c>
      <c r="R492" s="224"/>
      <c r="T492" s="225">
        <f t="shared" si="187"/>
        <v>0</v>
      </c>
      <c r="Z492" s="332"/>
      <c r="AA492" s="332"/>
      <c r="AB492" s="332"/>
    </row>
    <row r="493" spans="1:28" ht="15" customHeight="1" x14ac:dyDescent="0.45">
      <c r="A493" s="201">
        <v>483</v>
      </c>
      <c r="B493" s="201">
        <f t="shared" si="175"/>
        <v>4</v>
      </c>
      <c r="C493" s="202">
        <v>6182</v>
      </c>
      <c r="E493" s="222" t="s">
        <v>234</v>
      </c>
      <c r="F493" s="222"/>
      <c r="G493" s="226">
        <v>6182</v>
      </c>
      <c r="H493" s="222" t="s">
        <v>234</v>
      </c>
      <c r="I493" s="222" t="s">
        <v>234</v>
      </c>
      <c r="J493" s="222" t="s">
        <v>234</v>
      </c>
      <c r="K493" s="222" t="s">
        <v>234</v>
      </c>
      <c r="L493" s="222" t="s">
        <v>234</v>
      </c>
      <c r="M493" s="226" t="s">
        <v>607</v>
      </c>
      <c r="N493" s="224"/>
      <c r="P493" s="225">
        <f>N493-P494-P495-P496</f>
        <v>0</v>
      </c>
      <c r="Q493" s="201" t="s">
        <v>234</v>
      </c>
      <c r="R493" s="224"/>
      <c r="T493" s="225">
        <f>R493+T494+T495+T496</f>
        <v>0</v>
      </c>
      <c r="Z493" s="332"/>
      <c r="AA493" s="332"/>
      <c r="AB493" s="332"/>
    </row>
    <row r="494" spans="1:28" ht="15" customHeight="1" x14ac:dyDescent="0.45">
      <c r="A494" s="201">
        <v>484</v>
      </c>
      <c r="B494" s="201">
        <f t="shared" si="175"/>
        <v>5</v>
      </c>
      <c r="C494" s="202">
        <v>61821</v>
      </c>
      <c r="E494" s="222" t="s">
        <v>234</v>
      </c>
      <c r="F494" s="222"/>
      <c r="G494" s="222" t="s">
        <v>234</v>
      </c>
      <c r="H494" s="227">
        <v>61821</v>
      </c>
      <c r="I494" s="222" t="s">
        <v>234</v>
      </c>
      <c r="J494" s="222" t="s">
        <v>234</v>
      </c>
      <c r="K494" s="222" t="s">
        <v>234</v>
      </c>
      <c r="L494" s="222" t="s">
        <v>234</v>
      </c>
      <c r="M494" s="227" t="s">
        <v>608</v>
      </c>
      <c r="N494" s="224"/>
      <c r="P494" s="225">
        <f t="shared" ref="P494:P496" si="188">N494</f>
        <v>0</v>
      </c>
      <c r="Q494" s="201" t="s">
        <v>234</v>
      </c>
      <c r="R494" s="224"/>
      <c r="T494" s="225">
        <f t="shared" ref="T494:T496" si="189">R494</f>
        <v>0</v>
      </c>
      <c r="Z494" s="332"/>
      <c r="AA494" s="332"/>
      <c r="AB494" s="332"/>
    </row>
    <row r="495" spans="1:28" ht="15" customHeight="1" x14ac:dyDescent="0.45">
      <c r="A495" s="201">
        <v>485</v>
      </c>
      <c r="B495" s="201">
        <f t="shared" si="175"/>
        <v>5</v>
      </c>
      <c r="C495" s="202">
        <v>61822</v>
      </c>
      <c r="E495" s="222" t="s">
        <v>234</v>
      </c>
      <c r="F495" s="222"/>
      <c r="G495" s="222" t="s">
        <v>234</v>
      </c>
      <c r="H495" s="227">
        <v>61822</v>
      </c>
      <c r="I495" s="222" t="s">
        <v>234</v>
      </c>
      <c r="J495" s="222" t="s">
        <v>234</v>
      </c>
      <c r="K495" s="222" t="s">
        <v>234</v>
      </c>
      <c r="L495" s="222" t="s">
        <v>234</v>
      </c>
      <c r="M495" s="227" t="s">
        <v>609</v>
      </c>
      <c r="N495" s="224"/>
      <c r="P495" s="225">
        <f t="shared" si="188"/>
        <v>0</v>
      </c>
      <c r="Q495" s="201" t="s">
        <v>234</v>
      </c>
      <c r="R495" s="224"/>
      <c r="T495" s="225">
        <f t="shared" si="189"/>
        <v>0</v>
      </c>
      <c r="Z495" s="332"/>
      <c r="AA495" s="332"/>
      <c r="AB495" s="332"/>
    </row>
    <row r="496" spans="1:28" ht="15" customHeight="1" x14ac:dyDescent="0.45">
      <c r="A496" s="201">
        <v>486</v>
      </c>
      <c r="B496" s="201">
        <f t="shared" si="175"/>
        <v>5</v>
      </c>
      <c r="C496" s="202">
        <v>61828</v>
      </c>
      <c r="E496" s="222" t="s">
        <v>234</v>
      </c>
      <c r="F496" s="222"/>
      <c r="G496" s="222" t="s">
        <v>234</v>
      </c>
      <c r="H496" s="227">
        <v>61828</v>
      </c>
      <c r="I496" s="222" t="s">
        <v>234</v>
      </c>
      <c r="J496" s="222" t="s">
        <v>234</v>
      </c>
      <c r="K496" s="222" t="s">
        <v>234</v>
      </c>
      <c r="L496" s="222" t="s">
        <v>234</v>
      </c>
      <c r="M496" s="227" t="s">
        <v>610</v>
      </c>
      <c r="N496" s="224"/>
      <c r="P496" s="225">
        <f t="shared" si="188"/>
        <v>0</v>
      </c>
      <c r="Q496" s="201" t="s">
        <v>234</v>
      </c>
      <c r="R496" s="224"/>
      <c r="T496" s="225">
        <f t="shared" si="189"/>
        <v>0</v>
      </c>
      <c r="Z496" s="332"/>
      <c r="AA496" s="332"/>
      <c r="AB496" s="332"/>
    </row>
    <row r="497" spans="1:28" ht="15" customHeight="1" x14ac:dyDescent="0.45">
      <c r="A497" s="201">
        <v>487</v>
      </c>
      <c r="B497" s="201">
        <f t="shared" si="175"/>
        <v>4</v>
      </c>
      <c r="C497" s="202">
        <v>6183</v>
      </c>
      <c r="E497" s="222" t="s">
        <v>234</v>
      </c>
      <c r="F497" s="222"/>
      <c r="G497" s="226">
        <v>6183</v>
      </c>
      <c r="H497" s="222" t="s">
        <v>234</v>
      </c>
      <c r="I497" s="222" t="s">
        <v>234</v>
      </c>
      <c r="J497" s="222" t="s">
        <v>234</v>
      </c>
      <c r="K497" s="222" t="s">
        <v>234</v>
      </c>
      <c r="L497" s="222" t="s">
        <v>234</v>
      </c>
      <c r="M497" s="226" t="s">
        <v>611</v>
      </c>
      <c r="N497" s="224"/>
      <c r="P497" s="225">
        <f>N497</f>
        <v>0</v>
      </c>
      <c r="Q497" s="201" t="s">
        <v>234</v>
      </c>
      <c r="R497" s="224"/>
      <c r="T497" s="225">
        <f>R497</f>
        <v>0</v>
      </c>
      <c r="Z497" s="332"/>
      <c r="AA497" s="332"/>
      <c r="AB497" s="332"/>
    </row>
    <row r="498" spans="1:28" ht="15" customHeight="1" x14ac:dyDescent="0.45">
      <c r="A498" s="201">
        <v>488</v>
      </c>
      <c r="B498" s="201">
        <f t="shared" si="175"/>
        <v>4</v>
      </c>
      <c r="C498" s="202">
        <v>6184</v>
      </c>
      <c r="E498" s="222" t="s">
        <v>234</v>
      </c>
      <c r="F498" s="222"/>
      <c r="G498" s="226">
        <v>6184</v>
      </c>
      <c r="H498" s="222" t="s">
        <v>234</v>
      </c>
      <c r="I498" s="222" t="s">
        <v>234</v>
      </c>
      <c r="J498" s="222" t="s">
        <v>234</v>
      </c>
      <c r="K498" s="222" t="s">
        <v>234</v>
      </c>
      <c r="L498" s="222" t="s">
        <v>234</v>
      </c>
      <c r="M498" s="226" t="s">
        <v>612</v>
      </c>
      <c r="N498" s="224"/>
      <c r="P498" s="225">
        <f>N498-P499-P500</f>
        <v>0</v>
      </c>
      <c r="Q498" s="201" t="s">
        <v>234</v>
      </c>
      <c r="R498" s="224"/>
      <c r="T498" s="225">
        <f>R498+T499+T500</f>
        <v>0</v>
      </c>
      <c r="Z498" s="332"/>
      <c r="AA498" s="332"/>
      <c r="AB498" s="332"/>
    </row>
    <row r="499" spans="1:28" ht="15" customHeight="1" x14ac:dyDescent="0.45">
      <c r="A499" s="201">
        <v>489</v>
      </c>
      <c r="B499" s="201">
        <f t="shared" si="175"/>
        <v>5</v>
      </c>
      <c r="C499" s="202">
        <v>61841</v>
      </c>
      <c r="E499" s="222" t="s">
        <v>234</v>
      </c>
      <c r="F499" s="222"/>
      <c r="G499" s="222" t="s">
        <v>234</v>
      </c>
      <c r="H499" s="227">
        <v>61841</v>
      </c>
      <c r="I499" s="222" t="s">
        <v>234</v>
      </c>
      <c r="J499" s="222" t="s">
        <v>234</v>
      </c>
      <c r="K499" s="222" t="s">
        <v>234</v>
      </c>
      <c r="L499" s="222" t="s">
        <v>234</v>
      </c>
      <c r="M499" s="227" t="s">
        <v>613</v>
      </c>
      <c r="N499" s="224"/>
      <c r="P499" s="225">
        <f t="shared" ref="P499:P500" si="190">N499</f>
        <v>0</v>
      </c>
      <c r="Q499" s="201" t="s">
        <v>234</v>
      </c>
      <c r="R499" s="224"/>
      <c r="T499" s="225">
        <f t="shared" ref="T499:T500" si="191">R499</f>
        <v>0</v>
      </c>
      <c r="Z499" s="332"/>
      <c r="AA499" s="332"/>
      <c r="AB499" s="332"/>
    </row>
    <row r="500" spans="1:28" ht="15" customHeight="1" x14ac:dyDescent="0.45">
      <c r="A500" s="201">
        <v>490</v>
      </c>
      <c r="B500" s="201">
        <f t="shared" si="175"/>
        <v>5</v>
      </c>
      <c r="C500" s="202">
        <v>61848</v>
      </c>
      <c r="E500" s="222" t="s">
        <v>234</v>
      </c>
      <c r="F500" s="222"/>
      <c r="G500" s="222" t="s">
        <v>234</v>
      </c>
      <c r="H500" s="227">
        <v>61848</v>
      </c>
      <c r="I500" s="222" t="s">
        <v>234</v>
      </c>
      <c r="J500" s="222" t="s">
        <v>234</v>
      </c>
      <c r="K500" s="222" t="s">
        <v>234</v>
      </c>
      <c r="L500" s="222" t="s">
        <v>234</v>
      </c>
      <c r="M500" s="227" t="s">
        <v>614</v>
      </c>
      <c r="N500" s="224"/>
      <c r="P500" s="225">
        <f t="shared" si="190"/>
        <v>0</v>
      </c>
      <c r="Q500" s="201" t="s">
        <v>234</v>
      </c>
      <c r="R500" s="224"/>
      <c r="T500" s="225">
        <f t="shared" si="191"/>
        <v>0</v>
      </c>
      <c r="Z500" s="332"/>
      <c r="AA500" s="332"/>
      <c r="AB500" s="332"/>
    </row>
    <row r="501" spans="1:28" ht="15" customHeight="1" x14ac:dyDescent="0.45">
      <c r="A501" s="201">
        <v>491</v>
      </c>
      <c r="B501" s="201">
        <f t="shared" si="175"/>
        <v>4</v>
      </c>
      <c r="C501" s="202">
        <v>6185</v>
      </c>
      <c r="E501" s="222" t="s">
        <v>234</v>
      </c>
      <c r="F501" s="222"/>
      <c r="G501" s="226">
        <v>6185</v>
      </c>
      <c r="H501" s="222" t="s">
        <v>234</v>
      </c>
      <c r="I501" s="222" t="s">
        <v>234</v>
      </c>
      <c r="J501" s="222" t="s">
        <v>234</v>
      </c>
      <c r="K501" s="222" t="s">
        <v>234</v>
      </c>
      <c r="L501" s="222" t="s">
        <v>234</v>
      </c>
      <c r="M501" s="226" t="s">
        <v>615</v>
      </c>
      <c r="N501" s="224"/>
      <c r="P501" s="225">
        <f>N501</f>
        <v>0</v>
      </c>
      <c r="Q501" s="201" t="s">
        <v>234</v>
      </c>
      <c r="R501" s="224"/>
      <c r="T501" s="225">
        <f>R501</f>
        <v>0</v>
      </c>
      <c r="Z501" s="332"/>
      <c r="AA501" s="332"/>
      <c r="AB501" s="332"/>
    </row>
    <row r="502" spans="1:28" ht="15" customHeight="1" x14ac:dyDescent="0.45">
      <c r="A502" s="201">
        <v>492</v>
      </c>
      <c r="B502" s="201">
        <f t="shared" si="175"/>
        <v>4</v>
      </c>
      <c r="C502" s="202">
        <v>6186</v>
      </c>
      <c r="E502" s="222" t="s">
        <v>234</v>
      </c>
      <c r="F502" s="222"/>
      <c r="G502" s="226">
        <v>6186</v>
      </c>
      <c r="H502" s="222" t="s">
        <v>234</v>
      </c>
      <c r="I502" s="222" t="s">
        <v>234</v>
      </c>
      <c r="J502" s="222" t="s">
        <v>234</v>
      </c>
      <c r="K502" s="222" t="s">
        <v>234</v>
      </c>
      <c r="L502" s="222" t="s">
        <v>234</v>
      </c>
      <c r="M502" s="226" t="s">
        <v>616</v>
      </c>
      <c r="N502" s="224"/>
      <c r="P502" s="225">
        <f t="shared" ref="P502:P503" si="192">N502</f>
        <v>0</v>
      </c>
      <c r="Q502" s="201" t="s">
        <v>234</v>
      </c>
      <c r="R502" s="224"/>
      <c r="T502" s="225">
        <f t="shared" ref="T502:T503" si="193">R502</f>
        <v>0</v>
      </c>
      <c r="Z502" s="332"/>
      <c r="AA502" s="332"/>
      <c r="AB502" s="332"/>
    </row>
    <row r="503" spans="1:28" ht="15" customHeight="1" x14ac:dyDescent="0.45">
      <c r="A503" s="201">
        <v>493</v>
      </c>
      <c r="B503" s="201">
        <f t="shared" si="175"/>
        <v>4</v>
      </c>
      <c r="C503" s="202">
        <v>6187</v>
      </c>
      <c r="E503" s="222" t="s">
        <v>234</v>
      </c>
      <c r="F503" s="222"/>
      <c r="G503" s="226">
        <v>6187</v>
      </c>
      <c r="H503" s="222" t="s">
        <v>234</v>
      </c>
      <c r="I503" s="222" t="s">
        <v>234</v>
      </c>
      <c r="J503" s="222" t="s">
        <v>234</v>
      </c>
      <c r="K503" s="222" t="s">
        <v>234</v>
      </c>
      <c r="L503" s="222" t="s">
        <v>234</v>
      </c>
      <c r="M503" s="226" t="s">
        <v>617</v>
      </c>
      <c r="N503" s="224"/>
      <c r="P503" s="225">
        <f t="shared" si="192"/>
        <v>0</v>
      </c>
      <c r="Q503" s="201" t="s">
        <v>234</v>
      </c>
      <c r="R503" s="224"/>
      <c r="T503" s="225">
        <f t="shared" si="193"/>
        <v>0</v>
      </c>
      <c r="Z503" s="332"/>
      <c r="AA503" s="332"/>
      <c r="AB503" s="332"/>
    </row>
    <row r="504" spans="1:28" ht="15" customHeight="1" x14ac:dyDescent="0.45">
      <c r="A504" s="201">
        <v>494</v>
      </c>
      <c r="B504" s="201">
        <f t="shared" si="175"/>
        <v>4</v>
      </c>
      <c r="C504" s="202">
        <v>6188</v>
      </c>
      <c r="E504" s="222" t="s">
        <v>234</v>
      </c>
      <c r="F504" s="222"/>
      <c r="G504" s="226">
        <v>6188</v>
      </c>
      <c r="H504" s="222" t="s">
        <v>234</v>
      </c>
      <c r="I504" s="222" t="s">
        <v>234</v>
      </c>
      <c r="J504" s="222" t="s">
        <v>234</v>
      </c>
      <c r="K504" s="222" t="s">
        <v>234</v>
      </c>
      <c r="L504" s="222" t="s">
        <v>234</v>
      </c>
      <c r="M504" s="226" t="s">
        <v>618</v>
      </c>
      <c r="N504" s="224"/>
      <c r="P504" s="225">
        <f>N504-P505-P506-P507-P508-P509-P510-P511-P512</f>
        <v>0</v>
      </c>
      <c r="Q504" s="201" t="s">
        <v>234</v>
      </c>
      <c r="R504" s="224"/>
      <c r="T504" s="225">
        <f>R504+T505+T506+T512</f>
        <v>0</v>
      </c>
      <c r="Z504" s="332"/>
      <c r="AA504" s="332"/>
      <c r="AB504" s="332"/>
    </row>
    <row r="505" spans="1:28" ht="15" customHeight="1" x14ac:dyDescent="0.45">
      <c r="A505" s="201">
        <v>495</v>
      </c>
      <c r="B505" s="201">
        <f t="shared" si="175"/>
        <v>5</v>
      </c>
      <c r="C505" s="202">
        <v>61881</v>
      </c>
      <c r="E505" s="222" t="s">
        <v>234</v>
      </c>
      <c r="F505" s="222"/>
      <c r="G505" s="222" t="s">
        <v>234</v>
      </c>
      <c r="H505" s="227">
        <v>61881</v>
      </c>
      <c r="I505" s="222" t="s">
        <v>234</v>
      </c>
      <c r="J505" s="222" t="s">
        <v>234</v>
      </c>
      <c r="K505" s="222" t="s">
        <v>234</v>
      </c>
      <c r="L505" s="222" t="s">
        <v>234</v>
      </c>
      <c r="M505" s="227" t="s">
        <v>619</v>
      </c>
      <c r="N505" s="224"/>
      <c r="P505" s="225">
        <f>N505</f>
        <v>0</v>
      </c>
      <c r="Q505" s="201" t="s">
        <v>234</v>
      </c>
      <c r="R505" s="224"/>
      <c r="T505" s="225">
        <f>R505</f>
        <v>0</v>
      </c>
      <c r="Z505" s="332"/>
      <c r="AA505" s="332"/>
      <c r="AB505" s="332"/>
    </row>
    <row r="506" spans="1:28" ht="15" customHeight="1" x14ac:dyDescent="0.45">
      <c r="A506" s="201">
        <v>496</v>
      </c>
      <c r="B506" s="201">
        <f t="shared" si="175"/>
        <v>5</v>
      </c>
      <c r="C506" s="202">
        <v>61882</v>
      </c>
      <c r="E506" s="222" t="s">
        <v>234</v>
      </c>
      <c r="F506" s="222"/>
      <c r="G506" s="222" t="s">
        <v>234</v>
      </c>
      <c r="H506" s="227">
        <v>61882</v>
      </c>
      <c r="I506" s="222" t="s">
        <v>234</v>
      </c>
      <c r="J506" s="222" t="s">
        <v>234</v>
      </c>
      <c r="K506" s="222" t="s">
        <v>234</v>
      </c>
      <c r="L506" s="222" t="s">
        <v>234</v>
      </c>
      <c r="M506" s="227" t="s">
        <v>620</v>
      </c>
      <c r="N506" s="224"/>
      <c r="P506" s="225">
        <f>N506-P507-P508-P509-P510-P511</f>
        <v>0</v>
      </c>
      <c r="Q506" s="201" t="s">
        <v>234</v>
      </c>
      <c r="R506" s="224"/>
      <c r="T506" s="225">
        <f>R506+T507+T508+T509+T510+T511</f>
        <v>0</v>
      </c>
      <c r="Z506" s="332"/>
      <c r="AA506" s="332"/>
      <c r="AB506" s="332"/>
    </row>
    <row r="507" spans="1:28" ht="15" customHeight="1" x14ac:dyDescent="0.45">
      <c r="A507" s="201">
        <v>497</v>
      </c>
      <c r="B507" s="201">
        <f t="shared" si="175"/>
        <v>6</v>
      </c>
      <c r="C507" s="202">
        <v>618821</v>
      </c>
      <c r="E507" s="222" t="s">
        <v>234</v>
      </c>
      <c r="F507" s="222"/>
      <c r="G507" s="222" t="s">
        <v>234</v>
      </c>
      <c r="H507" s="222" t="s">
        <v>234</v>
      </c>
      <c r="I507" s="229">
        <v>618821</v>
      </c>
      <c r="J507" s="222" t="s">
        <v>234</v>
      </c>
      <c r="K507" s="222" t="s">
        <v>234</v>
      </c>
      <c r="L507" s="222" t="s">
        <v>234</v>
      </c>
      <c r="M507" s="229" t="s">
        <v>608</v>
      </c>
      <c r="N507" s="224"/>
      <c r="P507" s="225">
        <f t="shared" ref="P507:P511" si="194">N507</f>
        <v>0</v>
      </c>
      <c r="Q507" s="201" t="s">
        <v>234</v>
      </c>
      <c r="R507" s="224"/>
      <c r="T507" s="225">
        <f t="shared" ref="T507:T511" si="195">R507</f>
        <v>0</v>
      </c>
      <c r="Z507" s="332"/>
      <c r="AA507" s="332"/>
      <c r="AB507" s="332"/>
    </row>
    <row r="508" spans="1:28" ht="15" customHeight="1" x14ac:dyDescent="0.45">
      <c r="A508" s="201">
        <v>498</v>
      </c>
      <c r="B508" s="201">
        <f t="shared" si="175"/>
        <v>6</v>
      </c>
      <c r="C508" s="202">
        <v>618822</v>
      </c>
      <c r="E508" s="222" t="s">
        <v>234</v>
      </c>
      <c r="F508" s="222"/>
      <c r="G508" s="222" t="s">
        <v>234</v>
      </c>
      <c r="H508" s="222" t="s">
        <v>234</v>
      </c>
      <c r="I508" s="229">
        <v>618822</v>
      </c>
      <c r="J508" s="222" t="s">
        <v>234</v>
      </c>
      <c r="K508" s="222" t="s">
        <v>234</v>
      </c>
      <c r="L508" s="222" t="s">
        <v>234</v>
      </c>
      <c r="M508" s="229" t="s">
        <v>609</v>
      </c>
      <c r="N508" s="224"/>
      <c r="P508" s="225">
        <f t="shared" si="194"/>
        <v>0</v>
      </c>
      <c r="Q508" s="201" t="s">
        <v>234</v>
      </c>
      <c r="R508" s="224"/>
      <c r="T508" s="225">
        <f t="shared" si="195"/>
        <v>0</v>
      </c>
      <c r="Z508" s="332"/>
      <c r="AA508" s="332"/>
      <c r="AB508" s="332"/>
    </row>
    <row r="509" spans="1:28" ht="15" customHeight="1" x14ac:dyDescent="0.45">
      <c r="A509" s="201">
        <v>499</v>
      </c>
      <c r="B509" s="201">
        <f t="shared" si="175"/>
        <v>6</v>
      </c>
      <c r="C509" s="202">
        <v>618823</v>
      </c>
      <c r="E509" s="222" t="s">
        <v>234</v>
      </c>
      <c r="F509" s="222"/>
      <c r="G509" s="222" t="s">
        <v>234</v>
      </c>
      <c r="H509" s="222" t="s">
        <v>234</v>
      </c>
      <c r="I509" s="229">
        <v>618823</v>
      </c>
      <c r="J509" s="222" t="s">
        <v>234</v>
      </c>
      <c r="K509" s="222" t="s">
        <v>234</v>
      </c>
      <c r="L509" s="222" t="s">
        <v>234</v>
      </c>
      <c r="M509" s="229" t="s">
        <v>621</v>
      </c>
      <c r="N509" s="224"/>
      <c r="P509" s="225">
        <f t="shared" si="194"/>
        <v>0</v>
      </c>
      <c r="Q509" s="201" t="s">
        <v>234</v>
      </c>
      <c r="R509" s="224"/>
      <c r="T509" s="225">
        <f t="shared" si="195"/>
        <v>0</v>
      </c>
      <c r="Z509" s="332"/>
      <c r="AA509" s="332"/>
      <c r="AB509" s="332"/>
    </row>
    <row r="510" spans="1:28" ht="15" customHeight="1" x14ac:dyDescent="0.45">
      <c r="A510" s="201">
        <v>500</v>
      </c>
      <c r="B510" s="201">
        <f t="shared" si="175"/>
        <v>6</v>
      </c>
      <c r="C510" s="202">
        <v>618824</v>
      </c>
      <c r="E510" s="222" t="s">
        <v>234</v>
      </c>
      <c r="F510" s="222"/>
      <c r="G510" s="222" t="s">
        <v>234</v>
      </c>
      <c r="H510" s="222" t="s">
        <v>234</v>
      </c>
      <c r="I510" s="229">
        <v>618824</v>
      </c>
      <c r="J510" s="222" t="s">
        <v>234</v>
      </c>
      <c r="K510" s="222" t="s">
        <v>234</v>
      </c>
      <c r="L510" s="222" t="s">
        <v>234</v>
      </c>
      <c r="M510" s="229" t="s">
        <v>622</v>
      </c>
      <c r="N510" s="224"/>
      <c r="P510" s="225">
        <f t="shared" si="194"/>
        <v>0</v>
      </c>
      <c r="Q510" s="201" t="s">
        <v>234</v>
      </c>
      <c r="R510" s="224"/>
      <c r="T510" s="225">
        <f t="shared" si="195"/>
        <v>0</v>
      </c>
      <c r="Z510" s="332"/>
      <c r="AA510" s="332"/>
      <c r="AB510" s="332"/>
    </row>
    <row r="511" spans="1:28" ht="15" customHeight="1" x14ac:dyDescent="0.45">
      <c r="A511" s="201">
        <v>501</v>
      </c>
      <c r="B511" s="201">
        <f t="shared" si="175"/>
        <v>6</v>
      </c>
      <c r="C511" s="202">
        <v>618828</v>
      </c>
      <c r="E511" s="222" t="s">
        <v>234</v>
      </c>
      <c r="F511" s="222"/>
      <c r="G511" s="222" t="s">
        <v>234</v>
      </c>
      <c r="H511" s="222" t="s">
        <v>234</v>
      </c>
      <c r="I511" s="229">
        <v>618828</v>
      </c>
      <c r="J511" s="222" t="s">
        <v>234</v>
      </c>
      <c r="K511" s="222" t="s">
        <v>234</v>
      </c>
      <c r="L511" s="222" t="s">
        <v>234</v>
      </c>
      <c r="M511" s="229" t="s">
        <v>623</v>
      </c>
      <c r="N511" s="224"/>
      <c r="P511" s="225">
        <f t="shared" si="194"/>
        <v>0</v>
      </c>
      <c r="Q511" s="201" t="s">
        <v>234</v>
      </c>
      <c r="R511" s="224"/>
      <c r="T511" s="225">
        <f t="shared" si="195"/>
        <v>0</v>
      </c>
      <c r="Z511" s="332"/>
      <c r="AA511" s="332"/>
      <c r="AB511" s="332"/>
    </row>
    <row r="512" spans="1:28" ht="15" customHeight="1" x14ac:dyDescent="0.45">
      <c r="A512" s="201">
        <v>502</v>
      </c>
      <c r="B512" s="201">
        <f t="shared" si="175"/>
        <v>5</v>
      </c>
      <c r="C512" s="202">
        <v>61888</v>
      </c>
      <c r="E512" s="222" t="s">
        <v>234</v>
      </c>
      <c r="F512" s="222"/>
      <c r="G512" s="222" t="s">
        <v>234</v>
      </c>
      <c r="H512" s="227">
        <v>61888</v>
      </c>
      <c r="I512" s="222" t="s">
        <v>234</v>
      </c>
      <c r="J512" s="222" t="s">
        <v>234</v>
      </c>
      <c r="K512" s="222" t="s">
        <v>234</v>
      </c>
      <c r="L512" s="222" t="s">
        <v>234</v>
      </c>
      <c r="M512" s="227" t="s">
        <v>624</v>
      </c>
      <c r="N512" s="224"/>
      <c r="P512" s="225">
        <f>N512</f>
        <v>0</v>
      </c>
      <c r="Q512" s="201" t="s">
        <v>234</v>
      </c>
      <c r="R512" s="224"/>
      <c r="T512" s="225">
        <f>R512</f>
        <v>0</v>
      </c>
      <c r="Z512" s="332"/>
      <c r="AA512" s="332"/>
      <c r="AB512" s="332"/>
    </row>
    <row r="513" spans="1:28" ht="15" customHeight="1" x14ac:dyDescent="0.45">
      <c r="A513" s="201">
        <v>503</v>
      </c>
      <c r="B513" s="201">
        <f t="shared" si="175"/>
        <v>3</v>
      </c>
      <c r="C513" s="202">
        <v>619</v>
      </c>
      <c r="E513" s="222" t="s">
        <v>234</v>
      </c>
      <c r="F513" s="223">
        <v>619</v>
      </c>
      <c r="G513" s="222" t="s">
        <v>234</v>
      </c>
      <c r="H513" s="222" t="s">
        <v>234</v>
      </c>
      <c r="I513" s="222" t="s">
        <v>234</v>
      </c>
      <c r="J513" s="222" t="s">
        <v>234</v>
      </c>
      <c r="K513" s="222" t="s">
        <v>234</v>
      </c>
      <c r="L513" s="222" t="s">
        <v>234</v>
      </c>
      <c r="M513" s="223" t="s">
        <v>625</v>
      </c>
      <c r="N513" s="224"/>
      <c r="P513" s="225">
        <f>N513</f>
        <v>0</v>
      </c>
      <c r="Q513" s="201" t="s">
        <v>234</v>
      </c>
      <c r="R513" s="224"/>
      <c r="T513" s="225">
        <f>R513</f>
        <v>0</v>
      </c>
      <c r="V513" s="73" t="str">
        <f>IF(OR(P513&lt;0,T513&lt;0),"erreur","OK")</f>
        <v>OK</v>
      </c>
      <c r="X513" s="73" t="str">
        <f>IF(P513&gt;1,"justifier la différence","OK")</f>
        <v>OK</v>
      </c>
      <c r="Z513" s="332"/>
      <c r="AA513" s="332"/>
      <c r="AB513" s="332"/>
    </row>
    <row r="514" spans="1:28" ht="15" customHeight="1" x14ac:dyDescent="0.45">
      <c r="A514" s="201">
        <v>504</v>
      </c>
      <c r="B514" s="201">
        <f t="shared" si="175"/>
        <v>2</v>
      </c>
      <c r="C514" s="202">
        <v>62</v>
      </c>
      <c r="E514" s="219">
        <v>62</v>
      </c>
      <c r="F514" s="219"/>
      <c r="G514" s="219" t="s">
        <v>234</v>
      </c>
      <c r="H514" s="219" t="s">
        <v>234</v>
      </c>
      <c r="I514" s="219" t="s">
        <v>234</v>
      </c>
      <c r="J514" s="219" t="s">
        <v>234</v>
      </c>
      <c r="K514" s="219" t="s">
        <v>234</v>
      </c>
      <c r="L514" s="219" t="s">
        <v>234</v>
      </c>
      <c r="M514" s="219" t="s">
        <v>626</v>
      </c>
      <c r="N514" s="234"/>
      <c r="P514" s="220"/>
      <c r="Q514" s="201" t="s">
        <v>234</v>
      </c>
      <c r="R514" s="234"/>
      <c r="T514" s="220"/>
      <c r="Z514" s="332"/>
      <c r="AA514" s="332"/>
      <c r="AB514" s="332"/>
    </row>
    <row r="515" spans="1:28" ht="15" customHeight="1" x14ac:dyDescent="0.45">
      <c r="A515" s="201">
        <v>505</v>
      </c>
      <c r="B515" s="201">
        <f t="shared" si="175"/>
        <v>3</v>
      </c>
      <c r="C515" s="202">
        <v>621</v>
      </c>
      <c r="E515" s="222" t="s">
        <v>234</v>
      </c>
      <c r="F515" s="223">
        <v>621</v>
      </c>
      <c r="G515" s="222" t="s">
        <v>234</v>
      </c>
      <c r="H515" s="222" t="s">
        <v>234</v>
      </c>
      <c r="I515" s="222" t="s">
        <v>234</v>
      </c>
      <c r="J515" s="222" t="s">
        <v>234</v>
      </c>
      <c r="K515" s="222" t="s">
        <v>234</v>
      </c>
      <c r="L515" s="222" t="s">
        <v>234</v>
      </c>
      <c r="M515" s="223" t="s">
        <v>627</v>
      </c>
      <c r="N515" s="224"/>
      <c r="P515" s="225">
        <f>N515-SUM(P516:P551)</f>
        <v>0</v>
      </c>
      <c r="Q515" s="201" t="s">
        <v>234</v>
      </c>
      <c r="R515" s="224"/>
      <c r="T515" s="225">
        <f>R515+T516+T545+T548</f>
        <v>0</v>
      </c>
      <c r="V515" s="73" t="str">
        <f>IF(OR(P515&lt;0,T515&lt;0),"erreur","OK")</f>
        <v>OK</v>
      </c>
      <c r="X515" s="73" t="str">
        <f>IF(P515&gt;1,"justifier la différence","OK")</f>
        <v>OK</v>
      </c>
      <c r="Z515" s="332"/>
      <c r="AA515" s="332"/>
      <c r="AB515" s="332"/>
    </row>
    <row r="516" spans="1:28" ht="15" customHeight="1" x14ac:dyDescent="0.45">
      <c r="A516" s="201">
        <v>506</v>
      </c>
      <c r="B516" s="201">
        <f t="shared" si="175"/>
        <v>4</v>
      </c>
      <c r="C516" s="202">
        <v>6211</v>
      </c>
      <c r="E516" s="222" t="s">
        <v>234</v>
      </c>
      <c r="F516" s="222"/>
      <c r="G516" s="226">
        <v>6211</v>
      </c>
      <c r="H516" s="222" t="s">
        <v>234</v>
      </c>
      <c r="I516" s="222" t="s">
        <v>234</v>
      </c>
      <c r="J516" s="222" t="s">
        <v>234</v>
      </c>
      <c r="K516" s="222" t="s">
        <v>234</v>
      </c>
      <c r="L516" s="222" t="s">
        <v>234</v>
      </c>
      <c r="M516" s="226" t="s">
        <v>628</v>
      </c>
      <c r="N516" s="224"/>
      <c r="P516" s="225">
        <f>N516-P517-P518-P519-P520-P521-P522-P523-P524-P525-P526-P527-P528-P529-P530-P531-P532-P533-P534-P535-P536-P537-P538-P539-P540-P541-P542-P543-P544</f>
        <v>0</v>
      </c>
      <c r="Q516" s="201" t="s">
        <v>234</v>
      </c>
      <c r="R516" s="224"/>
      <c r="T516" s="225">
        <f>R516+T517+T523+T530+T533+T542+T543+T544</f>
        <v>0</v>
      </c>
      <c r="Z516" s="332"/>
      <c r="AA516" s="332"/>
      <c r="AB516" s="332"/>
    </row>
    <row r="517" spans="1:28" ht="15" customHeight="1" x14ac:dyDescent="0.45">
      <c r="A517" s="201">
        <v>507</v>
      </c>
      <c r="B517" s="201">
        <f t="shared" si="175"/>
        <v>5</v>
      </c>
      <c r="C517" s="202">
        <v>62111</v>
      </c>
      <c r="E517" s="222" t="s">
        <v>234</v>
      </c>
      <c r="F517" s="222"/>
      <c r="G517" s="222" t="s">
        <v>234</v>
      </c>
      <c r="H517" s="227">
        <v>62111</v>
      </c>
      <c r="I517" s="222" t="s">
        <v>234</v>
      </c>
      <c r="J517" s="222" t="s">
        <v>234</v>
      </c>
      <c r="K517" s="222" t="s">
        <v>234</v>
      </c>
      <c r="L517" s="222" t="s">
        <v>234</v>
      </c>
      <c r="M517" s="227" t="s">
        <v>629</v>
      </c>
      <c r="N517" s="224"/>
      <c r="P517" s="225">
        <f>N517-P518-P519-P520-P521-P522</f>
        <v>0</v>
      </c>
      <c r="Q517" s="201" t="s">
        <v>234</v>
      </c>
      <c r="R517" s="224"/>
      <c r="T517" s="225">
        <f>R517+T518+T519+T520</f>
        <v>0</v>
      </c>
      <c r="Z517" s="332"/>
      <c r="AA517" s="332"/>
      <c r="AB517" s="332"/>
    </row>
    <row r="518" spans="1:28" ht="15" customHeight="1" x14ac:dyDescent="0.45">
      <c r="A518" s="201">
        <v>508</v>
      </c>
      <c r="B518" s="201">
        <f t="shared" si="175"/>
        <v>6</v>
      </c>
      <c r="C518" s="202">
        <v>621111</v>
      </c>
      <c r="E518" s="222" t="s">
        <v>234</v>
      </c>
      <c r="F518" s="222"/>
      <c r="G518" s="222" t="s">
        <v>234</v>
      </c>
      <c r="H518" s="222" t="s">
        <v>234</v>
      </c>
      <c r="I518" s="229">
        <v>621111</v>
      </c>
      <c r="J518" s="222" t="s">
        <v>234</v>
      </c>
      <c r="K518" s="222" t="s">
        <v>234</v>
      </c>
      <c r="L518" s="222" t="s">
        <v>234</v>
      </c>
      <c r="M518" s="229" t="s">
        <v>630</v>
      </c>
      <c r="N518" s="224"/>
      <c r="P518" s="225">
        <f t="shared" ref="P518:P519" si="196">N518</f>
        <v>0</v>
      </c>
      <c r="Q518" s="201" t="s">
        <v>234</v>
      </c>
      <c r="R518" s="224"/>
      <c r="T518" s="225">
        <f t="shared" ref="T518:T519" si="197">R518</f>
        <v>0</v>
      </c>
      <c r="Z518" s="332"/>
      <c r="AA518" s="332"/>
      <c r="AB518" s="332"/>
    </row>
    <row r="519" spans="1:28" ht="15" customHeight="1" x14ac:dyDescent="0.45">
      <c r="A519" s="201">
        <v>509</v>
      </c>
      <c r="B519" s="201">
        <f t="shared" si="175"/>
        <v>6</v>
      </c>
      <c r="C519" s="202">
        <v>621112</v>
      </c>
      <c r="E519" s="222" t="s">
        <v>234</v>
      </c>
      <c r="F519" s="222"/>
      <c r="G519" s="222" t="s">
        <v>234</v>
      </c>
      <c r="H519" s="222" t="s">
        <v>234</v>
      </c>
      <c r="I519" s="229">
        <v>621112</v>
      </c>
      <c r="J519" s="222" t="s">
        <v>234</v>
      </c>
      <c r="K519" s="222" t="s">
        <v>234</v>
      </c>
      <c r="L519" s="222" t="s">
        <v>234</v>
      </c>
      <c r="M519" s="229" t="s">
        <v>631</v>
      </c>
      <c r="N519" s="224"/>
      <c r="P519" s="225">
        <f t="shared" si="196"/>
        <v>0</v>
      </c>
      <c r="Q519" s="201" t="s">
        <v>234</v>
      </c>
      <c r="R519" s="224"/>
      <c r="T519" s="225">
        <f t="shared" si="197"/>
        <v>0</v>
      </c>
      <c r="Z519" s="332"/>
      <c r="AA519" s="332"/>
      <c r="AB519" s="332"/>
    </row>
    <row r="520" spans="1:28" ht="15" customHeight="1" x14ac:dyDescent="0.45">
      <c r="A520" s="201">
        <v>510</v>
      </c>
      <c r="B520" s="201">
        <f t="shared" si="175"/>
        <v>6</v>
      </c>
      <c r="C520" s="202">
        <v>621113</v>
      </c>
      <c r="E520" s="222" t="s">
        <v>234</v>
      </c>
      <c r="F520" s="222"/>
      <c r="G520" s="222" t="s">
        <v>234</v>
      </c>
      <c r="H520" s="222" t="s">
        <v>234</v>
      </c>
      <c r="I520" s="229">
        <v>621113</v>
      </c>
      <c r="J520" s="222" t="s">
        <v>234</v>
      </c>
      <c r="K520" s="222" t="s">
        <v>234</v>
      </c>
      <c r="L520" s="222" t="s">
        <v>234</v>
      </c>
      <c r="M520" s="229" t="s">
        <v>632</v>
      </c>
      <c r="N520" s="224"/>
      <c r="P520" s="225">
        <f>N520-P521-P522</f>
        <v>0</v>
      </c>
      <c r="Q520" s="201" t="s">
        <v>234</v>
      </c>
      <c r="R520" s="224"/>
      <c r="T520" s="225">
        <f>R520+T521+T522</f>
        <v>0</v>
      </c>
      <c r="Z520" s="332"/>
      <c r="AA520" s="332"/>
      <c r="AB520" s="332"/>
    </row>
    <row r="521" spans="1:28" ht="15" customHeight="1" x14ac:dyDescent="0.45">
      <c r="A521" s="201">
        <v>511</v>
      </c>
      <c r="B521" s="201">
        <f t="shared" si="175"/>
        <v>7</v>
      </c>
      <c r="C521" s="202">
        <v>6211131</v>
      </c>
      <c r="E521" s="222" t="s">
        <v>234</v>
      </c>
      <c r="F521" s="222"/>
      <c r="G521" s="222" t="s">
        <v>234</v>
      </c>
      <c r="H521" s="222" t="s">
        <v>234</v>
      </c>
      <c r="I521" s="222" t="s">
        <v>234</v>
      </c>
      <c r="J521" s="230">
        <v>6211131</v>
      </c>
      <c r="K521" s="222" t="s">
        <v>234</v>
      </c>
      <c r="L521" s="222" t="s">
        <v>234</v>
      </c>
      <c r="M521" s="230" t="s">
        <v>633</v>
      </c>
      <c r="N521" s="224"/>
      <c r="P521" s="225">
        <f t="shared" ref="P521:P522" si="198">N521</f>
        <v>0</v>
      </c>
      <c r="Q521" s="201" t="s">
        <v>234</v>
      </c>
      <c r="R521" s="224"/>
      <c r="T521" s="225">
        <f t="shared" ref="T521:T522" si="199">R521</f>
        <v>0</v>
      </c>
      <c r="Z521" s="332"/>
      <c r="AA521" s="332"/>
      <c r="AB521" s="332"/>
    </row>
    <row r="522" spans="1:28" ht="15" customHeight="1" x14ac:dyDescent="0.45">
      <c r="A522" s="201">
        <v>512</v>
      </c>
      <c r="B522" s="201">
        <f t="shared" si="175"/>
        <v>7</v>
      </c>
      <c r="C522" s="202">
        <v>6211132</v>
      </c>
      <c r="E522" s="222" t="s">
        <v>234</v>
      </c>
      <c r="F522" s="222"/>
      <c r="G522" s="222" t="s">
        <v>234</v>
      </c>
      <c r="H522" s="222" t="s">
        <v>234</v>
      </c>
      <c r="I522" s="222" t="s">
        <v>234</v>
      </c>
      <c r="J522" s="230">
        <v>6211132</v>
      </c>
      <c r="K522" s="222" t="s">
        <v>234</v>
      </c>
      <c r="L522" s="222" t="s">
        <v>234</v>
      </c>
      <c r="M522" s="230" t="s">
        <v>634</v>
      </c>
      <c r="N522" s="224"/>
      <c r="P522" s="225">
        <f t="shared" si="198"/>
        <v>0</v>
      </c>
      <c r="Q522" s="201" t="s">
        <v>234</v>
      </c>
      <c r="R522" s="224"/>
      <c r="T522" s="225">
        <f t="shared" si="199"/>
        <v>0</v>
      </c>
      <c r="Z522" s="332"/>
      <c r="AA522" s="332"/>
      <c r="AB522" s="332"/>
    </row>
    <row r="523" spans="1:28" ht="15" customHeight="1" x14ac:dyDescent="0.45">
      <c r="A523" s="201">
        <v>513</v>
      </c>
      <c r="B523" s="201">
        <f t="shared" si="175"/>
        <v>5</v>
      </c>
      <c r="C523" s="202">
        <v>62112</v>
      </c>
      <c r="E523" s="222" t="s">
        <v>234</v>
      </c>
      <c r="F523" s="222"/>
      <c r="G523" s="222" t="s">
        <v>234</v>
      </c>
      <c r="H523" s="227">
        <v>62112</v>
      </c>
      <c r="I523" s="222" t="s">
        <v>234</v>
      </c>
      <c r="J523" s="222" t="s">
        <v>234</v>
      </c>
      <c r="K523" s="222" t="s">
        <v>234</v>
      </c>
      <c r="L523" s="222" t="s">
        <v>234</v>
      </c>
      <c r="M523" s="227" t="s">
        <v>635</v>
      </c>
      <c r="N523" s="224"/>
      <c r="P523" s="225">
        <f>N523-P524-P525-P526-P527-P528-P529</f>
        <v>0</v>
      </c>
      <c r="Q523" s="201" t="s">
        <v>234</v>
      </c>
      <c r="R523" s="224"/>
      <c r="T523" s="225">
        <f>R523+T524+T525+T526+T527</f>
        <v>0</v>
      </c>
      <c r="Z523" s="332"/>
      <c r="AA523" s="332"/>
      <c r="AB523" s="332"/>
    </row>
    <row r="524" spans="1:28" ht="15" customHeight="1" x14ac:dyDescent="0.45">
      <c r="A524" s="201">
        <v>514</v>
      </c>
      <c r="B524" s="201">
        <f t="shared" ref="B524:B587" si="200">LEN(C524)</f>
        <v>6</v>
      </c>
      <c r="C524" s="202">
        <v>621121</v>
      </c>
      <c r="E524" s="222" t="s">
        <v>234</v>
      </c>
      <c r="F524" s="222"/>
      <c r="G524" s="222" t="s">
        <v>234</v>
      </c>
      <c r="H524" s="222" t="s">
        <v>234</v>
      </c>
      <c r="I524" s="229">
        <v>621121</v>
      </c>
      <c r="J524" s="222" t="s">
        <v>234</v>
      </c>
      <c r="K524" s="222" t="s">
        <v>234</v>
      </c>
      <c r="L524" s="222" t="s">
        <v>234</v>
      </c>
      <c r="M524" s="229" t="s">
        <v>636</v>
      </c>
      <c r="N524" s="224"/>
      <c r="P524" s="225">
        <f>N524</f>
        <v>0</v>
      </c>
      <c r="Q524" s="201" t="s">
        <v>234</v>
      </c>
      <c r="R524" s="224"/>
      <c r="T524" s="225">
        <f>R524</f>
        <v>0</v>
      </c>
      <c r="Z524" s="332"/>
      <c r="AA524" s="332"/>
      <c r="AB524" s="332"/>
    </row>
    <row r="525" spans="1:28" ht="15" customHeight="1" x14ac:dyDescent="0.45">
      <c r="A525" s="201">
        <v>515</v>
      </c>
      <c r="B525" s="201">
        <f t="shared" si="200"/>
        <v>6</v>
      </c>
      <c r="C525" s="202">
        <v>621122</v>
      </c>
      <c r="E525" s="222" t="s">
        <v>234</v>
      </c>
      <c r="F525" s="222"/>
      <c r="G525" s="222" t="s">
        <v>234</v>
      </c>
      <c r="H525" s="222" t="s">
        <v>234</v>
      </c>
      <c r="I525" s="229">
        <v>621122</v>
      </c>
      <c r="J525" s="222" t="s">
        <v>234</v>
      </c>
      <c r="K525" s="222" t="s">
        <v>234</v>
      </c>
      <c r="L525" s="222" t="s">
        <v>234</v>
      </c>
      <c r="M525" s="229" t="s">
        <v>637</v>
      </c>
      <c r="N525" s="224"/>
      <c r="P525" s="225">
        <f t="shared" ref="P525:P526" si="201">N525</f>
        <v>0</v>
      </c>
      <c r="Q525" s="201" t="s">
        <v>234</v>
      </c>
      <c r="R525" s="224"/>
      <c r="T525" s="225">
        <f t="shared" ref="T525:T526" si="202">R525</f>
        <v>0</v>
      </c>
      <c r="Z525" s="332"/>
      <c r="AA525" s="332"/>
      <c r="AB525" s="332"/>
    </row>
    <row r="526" spans="1:28" ht="15" customHeight="1" x14ac:dyDescent="0.45">
      <c r="A526" s="201">
        <v>516</v>
      </c>
      <c r="B526" s="201">
        <f t="shared" si="200"/>
        <v>6</v>
      </c>
      <c r="C526" s="202">
        <v>621123</v>
      </c>
      <c r="E526" s="222" t="s">
        <v>234</v>
      </c>
      <c r="F526" s="222"/>
      <c r="G526" s="222" t="s">
        <v>234</v>
      </c>
      <c r="H526" s="222" t="s">
        <v>234</v>
      </c>
      <c r="I526" s="229">
        <v>621123</v>
      </c>
      <c r="J526" s="222" t="s">
        <v>234</v>
      </c>
      <c r="K526" s="222" t="s">
        <v>234</v>
      </c>
      <c r="L526" s="222" t="s">
        <v>234</v>
      </c>
      <c r="M526" s="229" t="s">
        <v>638</v>
      </c>
      <c r="N526" s="224"/>
      <c r="P526" s="225">
        <f t="shared" si="201"/>
        <v>0</v>
      </c>
      <c r="Q526" s="201" t="s">
        <v>234</v>
      </c>
      <c r="R526" s="224"/>
      <c r="T526" s="225">
        <f t="shared" si="202"/>
        <v>0</v>
      </c>
      <c r="Z526" s="332"/>
      <c r="AA526" s="332"/>
      <c r="AB526" s="332"/>
    </row>
    <row r="527" spans="1:28" ht="15" customHeight="1" x14ac:dyDescent="0.45">
      <c r="A527" s="201">
        <v>517</v>
      </c>
      <c r="B527" s="201">
        <f t="shared" si="200"/>
        <v>6</v>
      </c>
      <c r="C527" s="202">
        <v>621128</v>
      </c>
      <c r="E527" s="222" t="s">
        <v>234</v>
      </c>
      <c r="F527" s="222"/>
      <c r="G527" s="222" t="s">
        <v>234</v>
      </c>
      <c r="H527" s="222" t="s">
        <v>234</v>
      </c>
      <c r="I527" s="229">
        <v>621128</v>
      </c>
      <c r="J527" s="222" t="s">
        <v>234</v>
      </c>
      <c r="K527" s="222" t="s">
        <v>234</v>
      </c>
      <c r="L527" s="222" t="s">
        <v>234</v>
      </c>
      <c r="M527" s="229" t="s">
        <v>639</v>
      </c>
      <c r="N527" s="224"/>
      <c r="P527" s="225">
        <f>N527-P528-P529</f>
        <v>0</v>
      </c>
      <c r="Q527" s="201" t="s">
        <v>234</v>
      </c>
      <c r="R527" s="224"/>
      <c r="T527" s="225">
        <f>R527+T528+T529</f>
        <v>0</v>
      </c>
      <c r="Z527" s="332"/>
      <c r="AA527" s="332"/>
      <c r="AB527" s="332"/>
    </row>
    <row r="528" spans="1:28" ht="15" customHeight="1" x14ac:dyDescent="0.45">
      <c r="A528" s="201">
        <v>518</v>
      </c>
      <c r="B528" s="201">
        <f t="shared" si="200"/>
        <v>7</v>
      </c>
      <c r="C528" s="202">
        <v>6211281</v>
      </c>
      <c r="E528" s="222" t="s">
        <v>234</v>
      </c>
      <c r="F528" s="222"/>
      <c r="G528" s="222" t="s">
        <v>234</v>
      </c>
      <c r="H528" s="222" t="s">
        <v>234</v>
      </c>
      <c r="I528" s="222" t="s">
        <v>234</v>
      </c>
      <c r="J528" s="230">
        <v>6211281</v>
      </c>
      <c r="K528" s="222" t="s">
        <v>234</v>
      </c>
      <c r="L528" s="222" t="s">
        <v>234</v>
      </c>
      <c r="M528" s="230" t="s">
        <v>640</v>
      </c>
      <c r="N528" s="224"/>
      <c r="P528" s="225">
        <f t="shared" ref="P528:P529" si="203">N528</f>
        <v>0</v>
      </c>
      <c r="Q528" s="201" t="s">
        <v>234</v>
      </c>
      <c r="R528" s="224"/>
      <c r="T528" s="225">
        <f t="shared" ref="T528:T529" si="204">R528</f>
        <v>0</v>
      </c>
      <c r="Z528" s="332"/>
      <c r="AA528" s="332"/>
      <c r="AB528" s="332"/>
    </row>
    <row r="529" spans="1:28" ht="15" customHeight="1" x14ac:dyDescent="0.45">
      <c r="A529" s="201">
        <v>519</v>
      </c>
      <c r="B529" s="201">
        <f t="shared" si="200"/>
        <v>7</v>
      </c>
      <c r="C529" s="202">
        <v>6211288</v>
      </c>
      <c r="E529" s="222" t="s">
        <v>234</v>
      </c>
      <c r="F529" s="222"/>
      <c r="G529" s="222" t="s">
        <v>234</v>
      </c>
      <c r="H529" s="222" t="s">
        <v>234</v>
      </c>
      <c r="I529" s="222" t="s">
        <v>234</v>
      </c>
      <c r="J529" s="230">
        <v>6211288</v>
      </c>
      <c r="K529" s="222" t="s">
        <v>234</v>
      </c>
      <c r="L529" s="222" t="s">
        <v>234</v>
      </c>
      <c r="M529" s="230" t="s">
        <v>639</v>
      </c>
      <c r="N529" s="224"/>
      <c r="P529" s="225">
        <f t="shared" si="203"/>
        <v>0</v>
      </c>
      <c r="Q529" s="201" t="s">
        <v>234</v>
      </c>
      <c r="R529" s="224"/>
      <c r="T529" s="225">
        <f t="shared" si="204"/>
        <v>0</v>
      </c>
      <c r="Z529" s="332"/>
      <c r="AA529" s="332"/>
      <c r="AB529" s="332"/>
    </row>
    <row r="530" spans="1:28" ht="15" customHeight="1" x14ac:dyDescent="0.45">
      <c r="A530" s="201">
        <v>520</v>
      </c>
      <c r="B530" s="201">
        <f t="shared" si="200"/>
        <v>5</v>
      </c>
      <c r="C530" s="202">
        <v>62113</v>
      </c>
      <c r="E530" s="222" t="s">
        <v>234</v>
      </c>
      <c r="F530" s="222"/>
      <c r="G530" s="222" t="s">
        <v>234</v>
      </c>
      <c r="H530" s="227">
        <v>62113</v>
      </c>
      <c r="I530" s="222" t="s">
        <v>234</v>
      </c>
      <c r="J530" s="222" t="s">
        <v>234</v>
      </c>
      <c r="K530" s="222" t="s">
        <v>234</v>
      </c>
      <c r="L530" s="222" t="s">
        <v>234</v>
      </c>
      <c r="M530" s="227" t="s">
        <v>641</v>
      </c>
      <c r="N530" s="224"/>
      <c r="P530" s="225">
        <f>N530-P531-P532</f>
        <v>0</v>
      </c>
      <c r="Q530" s="201" t="s">
        <v>234</v>
      </c>
      <c r="R530" s="224"/>
      <c r="T530" s="225">
        <f>R530+T531+T532</f>
        <v>0</v>
      </c>
      <c r="Z530" s="332"/>
      <c r="AA530" s="332"/>
      <c r="AB530" s="332"/>
    </row>
    <row r="531" spans="1:28" ht="15" customHeight="1" x14ac:dyDescent="0.45">
      <c r="A531" s="201">
        <v>521</v>
      </c>
      <c r="B531" s="201">
        <f t="shared" si="200"/>
        <v>6</v>
      </c>
      <c r="C531" s="202">
        <v>621131</v>
      </c>
      <c r="E531" s="222" t="s">
        <v>234</v>
      </c>
      <c r="F531" s="222"/>
      <c r="G531" s="222" t="s">
        <v>234</v>
      </c>
      <c r="H531" s="222" t="s">
        <v>234</v>
      </c>
      <c r="I531" s="229">
        <v>621131</v>
      </c>
      <c r="J531" s="222" t="s">
        <v>234</v>
      </c>
      <c r="K531" s="222" t="s">
        <v>234</v>
      </c>
      <c r="L531" s="222" t="s">
        <v>234</v>
      </c>
      <c r="M531" s="229" t="s">
        <v>642</v>
      </c>
      <c r="N531" s="224"/>
      <c r="P531" s="225">
        <f>N531</f>
        <v>0</v>
      </c>
      <c r="Q531" s="201" t="s">
        <v>234</v>
      </c>
      <c r="R531" s="224"/>
      <c r="T531" s="225">
        <f>R531</f>
        <v>0</v>
      </c>
      <c r="Z531" s="332"/>
      <c r="AA531" s="332"/>
      <c r="AB531" s="332"/>
    </row>
    <row r="532" spans="1:28" ht="15" customHeight="1" x14ac:dyDescent="0.45">
      <c r="A532" s="201">
        <v>522</v>
      </c>
      <c r="B532" s="201">
        <f t="shared" si="200"/>
        <v>6</v>
      </c>
      <c r="C532" s="202">
        <v>621132</v>
      </c>
      <c r="E532" s="222" t="s">
        <v>234</v>
      </c>
      <c r="F532" s="222"/>
      <c r="G532" s="222" t="s">
        <v>234</v>
      </c>
      <c r="H532" s="222" t="s">
        <v>234</v>
      </c>
      <c r="I532" s="229">
        <v>621132</v>
      </c>
      <c r="J532" s="222" t="s">
        <v>234</v>
      </c>
      <c r="K532" s="222" t="s">
        <v>234</v>
      </c>
      <c r="L532" s="222" t="s">
        <v>234</v>
      </c>
      <c r="M532" s="229" t="s">
        <v>643</v>
      </c>
      <c r="N532" s="224"/>
      <c r="P532" s="225">
        <f>N532</f>
        <v>0</v>
      </c>
      <c r="Q532" s="201" t="s">
        <v>234</v>
      </c>
      <c r="R532" s="224"/>
      <c r="T532" s="225">
        <f>R532</f>
        <v>0</v>
      </c>
      <c r="Z532" s="332"/>
      <c r="AA532" s="332"/>
      <c r="AB532" s="332"/>
    </row>
    <row r="533" spans="1:28" ht="15" customHeight="1" x14ac:dyDescent="0.45">
      <c r="A533" s="201">
        <v>523</v>
      </c>
      <c r="B533" s="201">
        <f t="shared" si="200"/>
        <v>5</v>
      </c>
      <c r="C533" s="202">
        <v>62114</v>
      </c>
      <c r="E533" s="222" t="s">
        <v>234</v>
      </c>
      <c r="F533" s="222"/>
      <c r="G533" s="222" t="s">
        <v>234</v>
      </c>
      <c r="H533" s="227">
        <v>62114</v>
      </c>
      <c r="I533" s="222" t="s">
        <v>234</v>
      </c>
      <c r="J533" s="222" t="s">
        <v>234</v>
      </c>
      <c r="K533" s="222" t="s">
        <v>234</v>
      </c>
      <c r="L533" s="222" t="s">
        <v>234</v>
      </c>
      <c r="M533" s="227" t="s">
        <v>644</v>
      </c>
      <c r="N533" s="224"/>
      <c r="P533" s="225">
        <f>N533-P534-P535-P536-P537-P538-P539-P540-P541</f>
        <v>0</v>
      </c>
      <c r="Q533" s="201" t="s">
        <v>234</v>
      </c>
      <c r="R533" s="224"/>
      <c r="T533" s="225">
        <f>R533+T534+T539+T540+T541</f>
        <v>0</v>
      </c>
      <c r="Z533" s="332"/>
      <c r="AA533" s="332"/>
      <c r="AB533" s="332"/>
    </row>
    <row r="534" spans="1:28" ht="15" customHeight="1" x14ac:dyDescent="0.45">
      <c r="A534" s="201">
        <v>524</v>
      </c>
      <c r="B534" s="201">
        <f t="shared" si="200"/>
        <v>6</v>
      </c>
      <c r="C534" s="202">
        <v>621141</v>
      </c>
      <c r="E534" s="222" t="s">
        <v>234</v>
      </c>
      <c r="F534" s="222"/>
      <c r="G534" s="222" t="s">
        <v>234</v>
      </c>
      <c r="H534" s="222" t="s">
        <v>234</v>
      </c>
      <c r="I534" s="229">
        <v>621141</v>
      </c>
      <c r="J534" s="222" t="s">
        <v>234</v>
      </c>
      <c r="K534" s="222" t="s">
        <v>234</v>
      </c>
      <c r="L534" s="222" t="s">
        <v>234</v>
      </c>
      <c r="M534" s="229" t="s">
        <v>645</v>
      </c>
      <c r="N534" s="224"/>
      <c r="P534" s="225">
        <f>N534-P535-P536-P537-P538</f>
        <v>0</v>
      </c>
      <c r="Q534" s="201" t="s">
        <v>234</v>
      </c>
      <c r="R534" s="224"/>
      <c r="T534" s="225">
        <f>R534+T535+T536+T537+T538</f>
        <v>0</v>
      </c>
      <c r="Z534" s="332"/>
      <c r="AA534" s="332"/>
      <c r="AB534" s="332"/>
    </row>
    <row r="535" spans="1:28" ht="15" customHeight="1" x14ac:dyDescent="0.45">
      <c r="A535" s="201">
        <v>525</v>
      </c>
      <c r="B535" s="201">
        <f t="shared" si="200"/>
        <v>7</v>
      </c>
      <c r="C535" s="202">
        <v>6211411</v>
      </c>
      <c r="E535" s="222" t="s">
        <v>234</v>
      </c>
      <c r="F535" s="222"/>
      <c r="G535" s="222" t="s">
        <v>234</v>
      </c>
      <c r="H535" s="222" t="s">
        <v>234</v>
      </c>
      <c r="I535" s="222" t="s">
        <v>234</v>
      </c>
      <c r="J535" s="230">
        <v>6211411</v>
      </c>
      <c r="K535" s="222" t="s">
        <v>234</v>
      </c>
      <c r="L535" s="222" t="s">
        <v>234</v>
      </c>
      <c r="M535" s="230" t="s">
        <v>646</v>
      </c>
      <c r="N535" s="224"/>
      <c r="P535" s="225">
        <f t="shared" ref="P535:P538" si="205">N535</f>
        <v>0</v>
      </c>
      <c r="Q535" s="201" t="s">
        <v>234</v>
      </c>
      <c r="R535" s="224"/>
      <c r="T535" s="225">
        <f t="shared" ref="T535:T538" si="206">R535</f>
        <v>0</v>
      </c>
      <c r="Z535" s="332"/>
      <c r="AA535" s="332"/>
      <c r="AB535" s="332"/>
    </row>
    <row r="536" spans="1:28" ht="15" customHeight="1" x14ac:dyDescent="0.45">
      <c r="A536" s="201">
        <v>526</v>
      </c>
      <c r="B536" s="201">
        <f t="shared" si="200"/>
        <v>7</v>
      </c>
      <c r="C536" s="202">
        <v>6211412</v>
      </c>
      <c r="E536" s="222" t="s">
        <v>234</v>
      </c>
      <c r="F536" s="222"/>
      <c r="G536" s="222" t="s">
        <v>234</v>
      </c>
      <c r="H536" s="222" t="s">
        <v>234</v>
      </c>
      <c r="I536" s="222" t="s">
        <v>234</v>
      </c>
      <c r="J536" s="230">
        <v>6211412</v>
      </c>
      <c r="K536" s="222" t="s">
        <v>234</v>
      </c>
      <c r="L536" s="222" t="s">
        <v>234</v>
      </c>
      <c r="M536" s="230" t="s">
        <v>647</v>
      </c>
      <c r="N536" s="224"/>
      <c r="P536" s="225">
        <f t="shared" si="205"/>
        <v>0</v>
      </c>
      <c r="Q536" s="201" t="s">
        <v>234</v>
      </c>
      <c r="R536" s="224"/>
      <c r="T536" s="225">
        <f t="shared" si="206"/>
        <v>0</v>
      </c>
      <c r="Z536" s="332"/>
      <c r="AA536" s="332"/>
      <c r="AB536" s="332"/>
    </row>
    <row r="537" spans="1:28" ht="15" customHeight="1" x14ac:dyDescent="0.45">
      <c r="A537" s="201">
        <v>527</v>
      </c>
      <c r="B537" s="201">
        <f t="shared" si="200"/>
        <v>7</v>
      </c>
      <c r="C537" s="202">
        <v>6211413</v>
      </c>
      <c r="E537" s="222" t="s">
        <v>234</v>
      </c>
      <c r="F537" s="222"/>
      <c r="G537" s="222" t="s">
        <v>234</v>
      </c>
      <c r="H537" s="222" t="s">
        <v>234</v>
      </c>
      <c r="I537" s="222" t="s">
        <v>234</v>
      </c>
      <c r="J537" s="230">
        <v>6211413</v>
      </c>
      <c r="K537" s="222" t="s">
        <v>234</v>
      </c>
      <c r="L537" s="222" t="s">
        <v>234</v>
      </c>
      <c r="M537" s="230" t="s">
        <v>648</v>
      </c>
      <c r="N537" s="224"/>
      <c r="P537" s="225">
        <f t="shared" si="205"/>
        <v>0</v>
      </c>
      <c r="Q537" s="201" t="s">
        <v>234</v>
      </c>
      <c r="R537" s="224"/>
      <c r="T537" s="225">
        <f t="shared" si="206"/>
        <v>0</v>
      </c>
      <c r="Z537" s="332"/>
      <c r="AA537" s="332"/>
      <c r="AB537" s="332"/>
    </row>
    <row r="538" spans="1:28" ht="15" customHeight="1" x14ac:dyDescent="0.45">
      <c r="A538" s="201">
        <v>528</v>
      </c>
      <c r="B538" s="201">
        <f t="shared" si="200"/>
        <v>7</v>
      </c>
      <c r="C538" s="202">
        <v>6211418</v>
      </c>
      <c r="E538" s="222" t="s">
        <v>234</v>
      </c>
      <c r="F538" s="222"/>
      <c r="G538" s="222" t="s">
        <v>234</v>
      </c>
      <c r="H538" s="222" t="s">
        <v>234</v>
      </c>
      <c r="I538" s="222" t="s">
        <v>234</v>
      </c>
      <c r="J538" s="230">
        <v>6211418</v>
      </c>
      <c r="K538" s="222" t="s">
        <v>234</v>
      </c>
      <c r="L538" s="222" t="s">
        <v>234</v>
      </c>
      <c r="M538" s="230" t="s">
        <v>649</v>
      </c>
      <c r="N538" s="224"/>
      <c r="P538" s="225">
        <f t="shared" si="205"/>
        <v>0</v>
      </c>
      <c r="Q538" s="201" t="s">
        <v>234</v>
      </c>
      <c r="R538" s="224"/>
      <c r="T538" s="225">
        <f t="shared" si="206"/>
        <v>0</v>
      </c>
      <c r="Z538" s="332"/>
      <c r="AA538" s="332"/>
      <c r="AB538" s="332"/>
    </row>
    <row r="539" spans="1:28" ht="15" customHeight="1" x14ac:dyDescent="0.45">
      <c r="A539" s="201">
        <v>529</v>
      </c>
      <c r="B539" s="201">
        <f t="shared" si="200"/>
        <v>6</v>
      </c>
      <c r="C539" s="202">
        <v>621142</v>
      </c>
      <c r="E539" s="222" t="s">
        <v>234</v>
      </c>
      <c r="F539" s="222"/>
      <c r="G539" s="222" t="s">
        <v>234</v>
      </c>
      <c r="H539" s="222" t="s">
        <v>234</v>
      </c>
      <c r="I539" s="229">
        <v>621142</v>
      </c>
      <c r="J539" s="222" t="s">
        <v>234</v>
      </c>
      <c r="K539" s="222" t="s">
        <v>234</v>
      </c>
      <c r="L539" s="222" t="s">
        <v>234</v>
      </c>
      <c r="M539" s="229" t="s">
        <v>650</v>
      </c>
      <c r="N539" s="224"/>
      <c r="P539" s="225">
        <f>N539</f>
        <v>0</v>
      </c>
      <c r="Q539" s="201" t="s">
        <v>234</v>
      </c>
      <c r="R539" s="224"/>
      <c r="T539" s="225">
        <f>R539</f>
        <v>0</v>
      </c>
      <c r="Z539" s="332"/>
      <c r="AA539" s="332"/>
      <c r="AB539" s="332"/>
    </row>
    <row r="540" spans="1:28" ht="15" customHeight="1" x14ac:dyDescent="0.45">
      <c r="A540" s="201">
        <v>530</v>
      </c>
      <c r="B540" s="201">
        <f t="shared" si="200"/>
        <v>6</v>
      </c>
      <c r="C540" s="202">
        <v>621143</v>
      </c>
      <c r="E540" s="222" t="s">
        <v>234</v>
      </c>
      <c r="F540" s="222"/>
      <c r="G540" s="222" t="s">
        <v>234</v>
      </c>
      <c r="H540" s="222" t="s">
        <v>234</v>
      </c>
      <c r="I540" s="229">
        <v>621143</v>
      </c>
      <c r="J540" s="222" t="s">
        <v>234</v>
      </c>
      <c r="K540" s="222" t="s">
        <v>234</v>
      </c>
      <c r="L540" s="222" t="s">
        <v>234</v>
      </c>
      <c r="M540" s="229" t="s">
        <v>651</v>
      </c>
      <c r="N540" s="224"/>
      <c r="P540" s="225">
        <f t="shared" ref="P540:P541" si="207">N540</f>
        <v>0</v>
      </c>
      <c r="Q540" s="201" t="s">
        <v>234</v>
      </c>
      <c r="R540" s="224"/>
      <c r="T540" s="225">
        <f t="shared" ref="T540:T541" si="208">R540</f>
        <v>0</v>
      </c>
      <c r="Z540" s="332"/>
      <c r="AA540" s="332"/>
      <c r="AB540" s="332"/>
    </row>
    <row r="541" spans="1:28" ht="15" customHeight="1" x14ac:dyDescent="0.45">
      <c r="A541" s="201">
        <v>531</v>
      </c>
      <c r="B541" s="201">
        <f t="shared" si="200"/>
        <v>6</v>
      </c>
      <c r="C541" s="202">
        <v>621148</v>
      </c>
      <c r="E541" s="222" t="s">
        <v>234</v>
      </c>
      <c r="F541" s="222"/>
      <c r="G541" s="222" t="s">
        <v>234</v>
      </c>
      <c r="H541" s="222" t="s">
        <v>234</v>
      </c>
      <c r="I541" s="229">
        <v>621148</v>
      </c>
      <c r="J541" s="222" t="s">
        <v>234</v>
      </c>
      <c r="K541" s="222" t="s">
        <v>234</v>
      </c>
      <c r="L541" s="222" t="s">
        <v>234</v>
      </c>
      <c r="M541" s="229" t="s">
        <v>652</v>
      </c>
      <c r="N541" s="224"/>
      <c r="P541" s="225">
        <f t="shared" si="207"/>
        <v>0</v>
      </c>
      <c r="Q541" s="201" t="s">
        <v>234</v>
      </c>
      <c r="R541" s="224"/>
      <c r="T541" s="225">
        <f t="shared" si="208"/>
        <v>0</v>
      </c>
      <c r="Z541" s="332"/>
      <c r="AA541" s="332"/>
      <c r="AB541" s="332"/>
    </row>
    <row r="542" spans="1:28" ht="15" customHeight="1" x14ac:dyDescent="0.45">
      <c r="A542" s="201">
        <v>532</v>
      </c>
      <c r="B542" s="201">
        <f t="shared" si="200"/>
        <v>5</v>
      </c>
      <c r="C542" s="202">
        <v>62115</v>
      </c>
      <c r="E542" s="222" t="s">
        <v>234</v>
      </c>
      <c r="F542" s="222"/>
      <c r="G542" s="222" t="s">
        <v>234</v>
      </c>
      <c r="H542" s="227">
        <v>62115</v>
      </c>
      <c r="I542" s="222" t="s">
        <v>234</v>
      </c>
      <c r="J542" s="222" t="s">
        <v>234</v>
      </c>
      <c r="K542" s="222" t="s">
        <v>234</v>
      </c>
      <c r="L542" s="222" t="s">
        <v>234</v>
      </c>
      <c r="M542" s="227" t="s">
        <v>653</v>
      </c>
      <c r="N542" s="224"/>
      <c r="P542" s="225">
        <f>N542</f>
        <v>0</v>
      </c>
      <c r="Q542" s="201" t="s">
        <v>234</v>
      </c>
      <c r="R542" s="224"/>
      <c r="T542" s="225">
        <f>R542</f>
        <v>0</v>
      </c>
      <c r="Z542" s="332"/>
      <c r="AA542" s="332"/>
      <c r="AB542" s="332"/>
    </row>
    <row r="543" spans="1:28" ht="15" customHeight="1" x14ac:dyDescent="0.45">
      <c r="A543" s="201">
        <v>533</v>
      </c>
      <c r="B543" s="201">
        <f t="shared" si="200"/>
        <v>5</v>
      </c>
      <c r="C543" s="202">
        <v>62116</v>
      </c>
      <c r="E543" s="222" t="s">
        <v>234</v>
      </c>
      <c r="F543" s="222"/>
      <c r="G543" s="222" t="s">
        <v>234</v>
      </c>
      <c r="H543" s="227">
        <v>62116</v>
      </c>
      <c r="I543" s="222" t="s">
        <v>234</v>
      </c>
      <c r="J543" s="222" t="s">
        <v>234</v>
      </c>
      <c r="K543" s="222" t="s">
        <v>234</v>
      </c>
      <c r="L543" s="222" t="s">
        <v>234</v>
      </c>
      <c r="M543" s="227" t="s">
        <v>654</v>
      </c>
      <c r="N543" s="224"/>
      <c r="P543" s="225">
        <f t="shared" ref="P543:P544" si="209">N543</f>
        <v>0</v>
      </c>
      <c r="Q543" s="201" t="s">
        <v>234</v>
      </c>
      <c r="R543" s="224"/>
      <c r="T543" s="225">
        <f t="shared" ref="T543:T544" si="210">R543</f>
        <v>0</v>
      </c>
      <c r="Z543" s="332"/>
      <c r="AA543" s="332"/>
      <c r="AB543" s="332"/>
    </row>
    <row r="544" spans="1:28" ht="15" customHeight="1" x14ac:dyDescent="0.45">
      <c r="A544" s="201">
        <v>534</v>
      </c>
      <c r="B544" s="201">
        <f t="shared" si="200"/>
        <v>5</v>
      </c>
      <c r="C544" s="202">
        <v>62117</v>
      </c>
      <c r="E544" s="222" t="s">
        <v>234</v>
      </c>
      <c r="F544" s="222"/>
      <c r="G544" s="222" t="s">
        <v>234</v>
      </c>
      <c r="H544" s="227">
        <v>62117</v>
      </c>
      <c r="I544" s="222" t="s">
        <v>234</v>
      </c>
      <c r="J544" s="222" t="s">
        <v>234</v>
      </c>
      <c r="K544" s="222" t="s">
        <v>234</v>
      </c>
      <c r="L544" s="222" t="s">
        <v>234</v>
      </c>
      <c r="M544" s="227" t="s">
        <v>655</v>
      </c>
      <c r="N544" s="224"/>
      <c r="P544" s="225">
        <f t="shared" si="209"/>
        <v>0</v>
      </c>
      <c r="Q544" s="201" t="s">
        <v>234</v>
      </c>
      <c r="R544" s="224"/>
      <c r="T544" s="225">
        <f t="shared" si="210"/>
        <v>0</v>
      </c>
      <c r="Z544" s="332"/>
      <c r="AA544" s="332"/>
      <c r="AB544" s="332"/>
    </row>
    <row r="545" spans="1:28" ht="15" customHeight="1" x14ac:dyDescent="0.45">
      <c r="A545" s="201">
        <v>535</v>
      </c>
      <c r="B545" s="201">
        <f t="shared" si="200"/>
        <v>4</v>
      </c>
      <c r="C545" s="202">
        <v>6218</v>
      </c>
      <c r="E545" s="222" t="s">
        <v>234</v>
      </c>
      <c r="F545" s="222"/>
      <c r="G545" s="226">
        <v>6218</v>
      </c>
      <c r="H545" s="222" t="s">
        <v>234</v>
      </c>
      <c r="I545" s="222" t="s">
        <v>234</v>
      </c>
      <c r="J545" s="222" t="s">
        <v>234</v>
      </c>
      <c r="K545" s="222" t="s">
        <v>234</v>
      </c>
      <c r="L545" s="222" t="s">
        <v>234</v>
      </c>
      <c r="M545" s="226" t="s">
        <v>656</v>
      </c>
      <c r="N545" s="224"/>
      <c r="P545" s="225">
        <f>N545-P546-P547</f>
        <v>0</v>
      </c>
      <c r="Q545" s="201" t="s">
        <v>234</v>
      </c>
      <c r="R545" s="224"/>
      <c r="T545" s="225">
        <f>R545+T546+T547</f>
        <v>0</v>
      </c>
      <c r="Z545" s="332"/>
      <c r="AA545" s="332"/>
      <c r="AB545" s="332"/>
    </row>
    <row r="546" spans="1:28" ht="15" customHeight="1" x14ac:dyDescent="0.45">
      <c r="A546" s="201">
        <v>536</v>
      </c>
      <c r="B546" s="201">
        <f t="shared" si="200"/>
        <v>5</v>
      </c>
      <c r="C546" s="202">
        <v>62181</v>
      </c>
      <c r="E546" s="222" t="s">
        <v>234</v>
      </c>
      <c r="F546" s="222"/>
      <c r="G546" s="222" t="s">
        <v>234</v>
      </c>
      <c r="H546" s="227">
        <v>62181</v>
      </c>
      <c r="I546" s="222" t="s">
        <v>234</v>
      </c>
      <c r="J546" s="222" t="s">
        <v>234</v>
      </c>
      <c r="K546" s="222" t="s">
        <v>234</v>
      </c>
      <c r="L546" s="222" t="s">
        <v>234</v>
      </c>
      <c r="M546" s="227" t="s">
        <v>657</v>
      </c>
      <c r="N546" s="224"/>
      <c r="P546" s="225">
        <f t="shared" ref="P546:P547" si="211">N546</f>
        <v>0</v>
      </c>
      <c r="Q546" s="201" t="s">
        <v>234</v>
      </c>
      <c r="R546" s="224"/>
      <c r="T546" s="225">
        <f t="shared" ref="T546:T547" si="212">R546</f>
        <v>0</v>
      </c>
      <c r="Z546" s="332"/>
      <c r="AA546" s="332"/>
      <c r="AB546" s="332"/>
    </row>
    <row r="547" spans="1:28" ht="15" customHeight="1" x14ac:dyDescent="0.45">
      <c r="A547" s="201">
        <v>537</v>
      </c>
      <c r="B547" s="201">
        <f t="shared" si="200"/>
        <v>5</v>
      </c>
      <c r="C547" s="202">
        <v>62188</v>
      </c>
      <c r="E547" s="222" t="s">
        <v>234</v>
      </c>
      <c r="F547" s="222"/>
      <c r="G547" s="222" t="s">
        <v>234</v>
      </c>
      <c r="H547" s="227">
        <v>62188</v>
      </c>
      <c r="I547" s="222" t="s">
        <v>234</v>
      </c>
      <c r="J547" s="222" t="s">
        <v>234</v>
      </c>
      <c r="K547" s="222" t="s">
        <v>234</v>
      </c>
      <c r="L547" s="222" t="s">
        <v>234</v>
      </c>
      <c r="M547" s="227" t="s">
        <v>656</v>
      </c>
      <c r="N547" s="224"/>
      <c r="P547" s="225">
        <f t="shared" si="211"/>
        <v>0</v>
      </c>
      <c r="Q547" s="201" t="s">
        <v>234</v>
      </c>
      <c r="R547" s="224"/>
      <c r="T547" s="225">
        <f t="shared" si="212"/>
        <v>0</v>
      </c>
      <c r="Z547" s="332"/>
      <c r="AA547" s="332"/>
      <c r="AB547" s="332"/>
    </row>
    <row r="548" spans="1:28" ht="15" customHeight="1" x14ac:dyDescent="0.45">
      <c r="A548" s="201">
        <v>538</v>
      </c>
      <c r="B548" s="201">
        <f t="shared" si="200"/>
        <v>4</v>
      </c>
      <c r="C548" s="202">
        <v>6219</v>
      </c>
      <c r="E548" s="222" t="s">
        <v>234</v>
      </c>
      <c r="F548" s="222"/>
      <c r="G548" s="226">
        <v>6219</v>
      </c>
      <c r="H548" s="222" t="s">
        <v>234</v>
      </c>
      <c r="I548" s="222" t="s">
        <v>234</v>
      </c>
      <c r="J548" s="222" t="s">
        <v>234</v>
      </c>
      <c r="K548" s="222" t="s">
        <v>234</v>
      </c>
      <c r="L548" s="222" t="s">
        <v>234</v>
      </c>
      <c r="M548" s="226" t="s">
        <v>658</v>
      </c>
      <c r="N548" s="224"/>
      <c r="P548" s="225">
        <f>N548-P549-P550-P551</f>
        <v>0</v>
      </c>
      <c r="Q548" s="201" t="s">
        <v>234</v>
      </c>
      <c r="R548" s="224"/>
      <c r="T548" s="225">
        <f>R548+T549+T550+T551</f>
        <v>0</v>
      </c>
      <c r="Z548" s="332"/>
      <c r="AA548" s="332"/>
      <c r="AB548" s="332"/>
    </row>
    <row r="549" spans="1:28" ht="15" customHeight="1" x14ac:dyDescent="0.45">
      <c r="A549" s="201">
        <v>539</v>
      </c>
      <c r="B549" s="201">
        <f t="shared" si="200"/>
        <v>5</v>
      </c>
      <c r="C549" s="202">
        <v>62191</v>
      </c>
      <c r="E549" s="222" t="s">
        <v>234</v>
      </c>
      <c r="F549" s="222"/>
      <c r="G549" s="222" t="s">
        <v>234</v>
      </c>
      <c r="H549" s="227">
        <v>62191</v>
      </c>
      <c r="I549" s="222" t="s">
        <v>234</v>
      </c>
      <c r="J549" s="222" t="s">
        <v>234</v>
      </c>
      <c r="K549" s="222" t="s">
        <v>234</v>
      </c>
      <c r="L549" s="222" t="s">
        <v>234</v>
      </c>
      <c r="M549" s="227" t="s">
        <v>659</v>
      </c>
      <c r="N549" s="224"/>
      <c r="P549" s="225">
        <f t="shared" ref="P549:P551" si="213">N549</f>
        <v>0</v>
      </c>
      <c r="Q549" s="201" t="s">
        <v>234</v>
      </c>
      <c r="R549" s="224"/>
      <c r="T549" s="225">
        <f t="shared" ref="T549:T551" si="214">R549</f>
        <v>0</v>
      </c>
      <c r="Z549" s="332"/>
      <c r="AA549" s="332"/>
      <c r="AB549" s="332"/>
    </row>
    <row r="550" spans="1:28" ht="15" customHeight="1" x14ac:dyDescent="0.45">
      <c r="A550" s="201">
        <v>540</v>
      </c>
      <c r="B550" s="201">
        <f t="shared" si="200"/>
        <v>5</v>
      </c>
      <c r="C550" s="202">
        <v>62192</v>
      </c>
      <c r="E550" s="222" t="s">
        <v>234</v>
      </c>
      <c r="F550" s="222"/>
      <c r="G550" s="222" t="s">
        <v>234</v>
      </c>
      <c r="H550" s="227">
        <v>62192</v>
      </c>
      <c r="I550" s="222" t="s">
        <v>234</v>
      </c>
      <c r="J550" s="222" t="s">
        <v>234</v>
      </c>
      <c r="K550" s="222" t="s">
        <v>234</v>
      </c>
      <c r="L550" s="222" t="s">
        <v>234</v>
      </c>
      <c r="M550" s="227" t="s">
        <v>660</v>
      </c>
      <c r="N550" s="224"/>
      <c r="P550" s="225">
        <f t="shared" si="213"/>
        <v>0</v>
      </c>
      <c r="Q550" s="201" t="s">
        <v>234</v>
      </c>
      <c r="R550" s="224"/>
      <c r="T550" s="225">
        <f t="shared" si="214"/>
        <v>0</v>
      </c>
      <c r="Z550" s="332"/>
      <c r="AA550" s="332"/>
      <c r="AB550" s="332"/>
    </row>
    <row r="551" spans="1:28" ht="15" customHeight="1" x14ac:dyDescent="0.45">
      <c r="A551" s="201">
        <v>541</v>
      </c>
      <c r="B551" s="201">
        <f t="shared" si="200"/>
        <v>5</v>
      </c>
      <c r="C551" s="202">
        <v>62193</v>
      </c>
      <c r="E551" s="222" t="s">
        <v>234</v>
      </c>
      <c r="F551" s="222"/>
      <c r="G551" s="222" t="s">
        <v>234</v>
      </c>
      <c r="H551" s="227">
        <v>62193</v>
      </c>
      <c r="I551" s="222" t="s">
        <v>234</v>
      </c>
      <c r="J551" s="222" t="s">
        <v>234</v>
      </c>
      <c r="K551" s="222" t="s">
        <v>234</v>
      </c>
      <c r="L551" s="222" t="s">
        <v>234</v>
      </c>
      <c r="M551" s="227" t="s">
        <v>661</v>
      </c>
      <c r="N551" s="224"/>
      <c r="P551" s="225">
        <f t="shared" si="213"/>
        <v>0</v>
      </c>
      <c r="Q551" s="201" t="s">
        <v>234</v>
      </c>
      <c r="R551" s="224"/>
      <c r="T551" s="225">
        <f t="shared" si="214"/>
        <v>0</v>
      </c>
      <c r="Z551" s="332"/>
      <c r="AA551" s="332"/>
      <c r="AB551" s="332"/>
    </row>
    <row r="552" spans="1:28" ht="15" customHeight="1" x14ac:dyDescent="0.45">
      <c r="A552" s="201">
        <v>542</v>
      </c>
      <c r="B552" s="201">
        <f t="shared" si="200"/>
        <v>3</v>
      </c>
      <c r="C552" s="202">
        <v>622</v>
      </c>
      <c r="E552" s="222" t="s">
        <v>234</v>
      </c>
      <c r="F552" s="223">
        <v>622</v>
      </c>
      <c r="G552" s="222" t="s">
        <v>234</v>
      </c>
      <c r="H552" s="222" t="s">
        <v>234</v>
      </c>
      <c r="I552" s="222" t="s">
        <v>234</v>
      </c>
      <c r="J552" s="222" t="s">
        <v>234</v>
      </c>
      <c r="K552" s="222" t="s">
        <v>234</v>
      </c>
      <c r="L552" s="222" t="s">
        <v>234</v>
      </c>
      <c r="M552" s="223" t="s">
        <v>662</v>
      </c>
      <c r="N552" s="224"/>
      <c r="P552" s="225">
        <f>N552-SUM(P553:P555)</f>
        <v>0</v>
      </c>
      <c r="Q552" s="201" t="s">
        <v>234</v>
      </c>
      <c r="R552" s="224"/>
      <c r="T552" s="225">
        <f>R552+T553+T554+T555</f>
        <v>0</v>
      </c>
      <c r="V552" s="73" t="str">
        <f>IF(OR(P552&lt;0,T552&lt;0),"erreur","OK")</f>
        <v>OK</v>
      </c>
      <c r="X552" s="73" t="str">
        <f>IF(P552&gt;1,"justifier la différence","OK")</f>
        <v>OK</v>
      </c>
      <c r="Z552" s="332"/>
      <c r="AA552" s="332"/>
      <c r="AB552" s="332"/>
    </row>
    <row r="553" spans="1:28" ht="15" customHeight="1" x14ac:dyDescent="0.45">
      <c r="A553" s="201">
        <v>543</v>
      </c>
      <c r="B553" s="201">
        <f t="shared" si="200"/>
        <v>4</v>
      </c>
      <c r="C553" s="202">
        <v>6221</v>
      </c>
      <c r="E553" s="222" t="s">
        <v>234</v>
      </c>
      <c r="F553" s="222"/>
      <c r="G553" s="226">
        <v>6221</v>
      </c>
      <c r="H553" s="222" t="s">
        <v>234</v>
      </c>
      <c r="I553" s="222" t="s">
        <v>234</v>
      </c>
      <c r="J553" s="222" t="s">
        <v>234</v>
      </c>
      <c r="K553" s="222" t="s">
        <v>234</v>
      </c>
      <c r="L553" s="222" t="s">
        <v>234</v>
      </c>
      <c r="M553" s="226" t="s">
        <v>663</v>
      </c>
      <c r="N553" s="224"/>
      <c r="P553" s="225">
        <f>N553</f>
        <v>0</v>
      </c>
      <c r="Q553" s="201" t="s">
        <v>234</v>
      </c>
      <c r="R553" s="224"/>
      <c r="T553" s="225">
        <f>R553</f>
        <v>0</v>
      </c>
      <c r="Z553" s="332"/>
      <c r="AA553" s="332"/>
      <c r="AB553" s="332"/>
    </row>
    <row r="554" spans="1:28" ht="15" customHeight="1" x14ac:dyDescent="0.45">
      <c r="A554" s="201">
        <v>544</v>
      </c>
      <c r="B554" s="201">
        <f t="shared" si="200"/>
        <v>4</v>
      </c>
      <c r="C554" s="202">
        <v>6222</v>
      </c>
      <c r="E554" s="222" t="s">
        <v>234</v>
      </c>
      <c r="F554" s="222"/>
      <c r="G554" s="226">
        <v>6222</v>
      </c>
      <c r="H554" s="222" t="s">
        <v>234</v>
      </c>
      <c r="I554" s="222" t="s">
        <v>234</v>
      </c>
      <c r="J554" s="222" t="s">
        <v>234</v>
      </c>
      <c r="K554" s="222" t="s">
        <v>234</v>
      </c>
      <c r="L554" s="222" t="s">
        <v>234</v>
      </c>
      <c r="M554" s="226" t="s">
        <v>664</v>
      </c>
      <c r="N554" s="224"/>
      <c r="P554" s="225">
        <f t="shared" ref="P554:P555" si="215">N554</f>
        <v>0</v>
      </c>
      <c r="Q554" s="201" t="s">
        <v>234</v>
      </c>
      <c r="R554" s="224"/>
      <c r="T554" s="225">
        <f t="shared" ref="T554:T555" si="216">R554</f>
        <v>0</v>
      </c>
      <c r="Z554" s="332"/>
      <c r="AA554" s="332"/>
      <c r="AB554" s="332"/>
    </row>
    <row r="555" spans="1:28" ht="15" customHeight="1" x14ac:dyDescent="0.45">
      <c r="A555" s="201">
        <v>545</v>
      </c>
      <c r="B555" s="201">
        <f t="shared" si="200"/>
        <v>4</v>
      </c>
      <c r="C555" s="202">
        <v>6228</v>
      </c>
      <c r="E555" s="222" t="s">
        <v>234</v>
      </c>
      <c r="F555" s="222"/>
      <c r="G555" s="226">
        <v>6228</v>
      </c>
      <c r="H555" s="222" t="s">
        <v>234</v>
      </c>
      <c r="I555" s="222" t="s">
        <v>234</v>
      </c>
      <c r="J555" s="222" t="s">
        <v>234</v>
      </c>
      <c r="K555" s="222" t="s">
        <v>234</v>
      </c>
      <c r="L555" s="222" t="s">
        <v>234</v>
      </c>
      <c r="M555" s="226" t="s">
        <v>665</v>
      </c>
      <c r="N555" s="224"/>
      <c r="P555" s="225">
        <f t="shared" si="215"/>
        <v>0</v>
      </c>
      <c r="Q555" s="201" t="s">
        <v>234</v>
      </c>
      <c r="R555" s="224"/>
      <c r="T555" s="225">
        <f t="shared" si="216"/>
        <v>0</v>
      </c>
      <c r="Z555" s="332"/>
      <c r="AA555" s="332"/>
      <c r="AB555" s="332"/>
    </row>
    <row r="556" spans="1:28" ht="15" customHeight="1" x14ac:dyDescent="0.45">
      <c r="A556" s="201">
        <v>546</v>
      </c>
      <c r="B556" s="201">
        <f t="shared" si="200"/>
        <v>3</v>
      </c>
      <c r="C556" s="202">
        <v>623</v>
      </c>
      <c r="E556" s="222" t="s">
        <v>234</v>
      </c>
      <c r="F556" s="223">
        <v>623</v>
      </c>
      <c r="G556" s="222" t="s">
        <v>234</v>
      </c>
      <c r="H556" s="222" t="s">
        <v>234</v>
      </c>
      <c r="I556" s="222" t="s">
        <v>234</v>
      </c>
      <c r="J556" s="222" t="s">
        <v>234</v>
      </c>
      <c r="K556" s="222" t="s">
        <v>234</v>
      </c>
      <c r="L556" s="222" t="s">
        <v>234</v>
      </c>
      <c r="M556" s="223" t="s">
        <v>666</v>
      </c>
      <c r="N556" s="224"/>
      <c r="P556" s="225">
        <f>N556-SUM(P557:P569)</f>
        <v>0</v>
      </c>
      <c r="Q556" s="201" t="s">
        <v>234</v>
      </c>
      <c r="R556" s="224"/>
      <c r="T556" s="225">
        <f>R556+T557+T563+T564+T565+T566+T569</f>
        <v>0</v>
      </c>
      <c r="V556" s="73" t="str">
        <f>IF(OR(P556&lt;0,T556&lt;0),"erreur","OK")</f>
        <v>OK</v>
      </c>
      <c r="X556" s="73" t="str">
        <f>IF(P556&gt;1,"justifier la différence","OK")</f>
        <v>OK</v>
      </c>
      <c r="Z556" s="332"/>
      <c r="AA556" s="332"/>
      <c r="AB556" s="332"/>
    </row>
    <row r="557" spans="1:28" ht="15" customHeight="1" x14ac:dyDescent="0.45">
      <c r="A557" s="201">
        <v>547</v>
      </c>
      <c r="B557" s="201">
        <f t="shared" si="200"/>
        <v>4</v>
      </c>
      <c r="C557" s="202">
        <v>6231</v>
      </c>
      <c r="E557" s="222" t="s">
        <v>234</v>
      </c>
      <c r="F557" s="222"/>
      <c r="G557" s="226">
        <v>6231</v>
      </c>
      <c r="H557" s="222" t="s">
        <v>234</v>
      </c>
      <c r="I557" s="222" t="s">
        <v>234</v>
      </c>
      <c r="J557" s="222" t="s">
        <v>234</v>
      </c>
      <c r="K557" s="222" t="s">
        <v>234</v>
      </c>
      <c r="L557" s="222" t="s">
        <v>234</v>
      </c>
      <c r="M557" s="226" t="s">
        <v>667</v>
      </c>
      <c r="N557" s="224"/>
      <c r="P557" s="225">
        <f>N557-P558-P559-P560-P561-P562</f>
        <v>0</v>
      </c>
      <c r="Q557" s="201" t="s">
        <v>234</v>
      </c>
      <c r="R557" s="224"/>
      <c r="T557" s="225">
        <f>R557+T558+T559+T562</f>
        <v>0</v>
      </c>
      <c r="Z557" s="332"/>
      <c r="AA557" s="332"/>
      <c r="AB557" s="332"/>
    </row>
    <row r="558" spans="1:28" ht="15" customHeight="1" x14ac:dyDescent="0.45">
      <c r="A558" s="201">
        <v>548</v>
      </c>
      <c r="B558" s="201">
        <f t="shared" si="200"/>
        <v>5</v>
      </c>
      <c r="C558" s="202">
        <v>62311</v>
      </c>
      <c r="E558" s="222" t="s">
        <v>234</v>
      </c>
      <c r="F558" s="222"/>
      <c r="G558" s="222" t="s">
        <v>234</v>
      </c>
      <c r="H558" s="227">
        <v>62311</v>
      </c>
      <c r="I558" s="222" t="s">
        <v>234</v>
      </c>
      <c r="J558" s="222" t="s">
        <v>234</v>
      </c>
      <c r="K558" s="222" t="s">
        <v>234</v>
      </c>
      <c r="L558" s="222" t="s">
        <v>234</v>
      </c>
      <c r="M558" s="227" t="s">
        <v>668</v>
      </c>
      <c r="N558" s="224"/>
      <c r="P558" s="225">
        <f>N558</f>
        <v>0</v>
      </c>
      <c r="Q558" s="201" t="s">
        <v>234</v>
      </c>
      <c r="R558" s="224"/>
      <c r="T558" s="225">
        <f>R558</f>
        <v>0</v>
      </c>
      <c r="Z558" s="332"/>
      <c r="AA558" s="332"/>
      <c r="AB558" s="332"/>
    </row>
    <row r="559" spans="1:28" ht="15" customHeight="1" x14ac:dyDescent="0.45">
      <c r="A559" s="201">
        <v>549</v>
      </c>
      <c r="B559" s="201">
        <f t="shared" si="200"/>
        <v>5</v>
      </c>
      <c r="C559" s="202">
        <v>62312</v>
      </c>
      <c r="E559" s="222" t="s">
        <v>234</v>
      </c>
      <c r="F559" s="222"/>
      <c r="G559" s="222" t="s">
        <v>234</v>
      </c>
      <c r="H559" s="227">
        <v>62312</v>
      </c>
      <c r="I559" s="222" t="s">
        <v>234</v>
      </c>
      <c r="J559" s="222" t="s">
        <v>234</v>
      </c>
      <c r="K559" s="222" t="s">
        <v>234</v>
      </c>
      <c r="L559" s="222" t="s">
        <v>234</v>
      </c>
      <c r="M559" s="227" t="s">
        <v>669</v>
      </c>
      <c r="N559" s="224"/>
      <c r="P559" s="225">
        <f>N559-P560-P561</f>
        <v>0</v>
      </c>
      <c r="Q559" s="201" t="s">
        <v>234</v>
      </c>
      <c r="R559" s="224"/>
      <c r="T559" s="225">
        <f>R559+T560+T561</f>
        <v>0</v>
      </c>
      <c r="Z559" s="332"/>
      <c r="AA559" s="332"/>
      <c r="AB559" s="332"/>
    </row>
    <row r="560" spans="1:28" ht="15" customHeight="1" x14ac:dyDescent="0.45">
      <c r="A560" s="201">
        <v>550</v>
      </c>
      <c r="B560" s="201">
        <f t="shared" si="200"/>
        <v>6</v>
      </c>
      <c r="C560" s="202">
        <v>623121</v>
      </c>
      <c r="E560" s="222" t="s">
        <v>234</v>
      </c>
      <c r="F560" s="222"/>
      <c r="G560" s="222" t="s">
        <v>234</v>
      </c>
      <c r="H560" s="222" t="s">
        <v>234</v>
      </c>
      <c r="I560" s="229">
        <v>623121</v>
      </c>
      <c r="J560" s="222" t="s">
        <v>234</v>
      </c>
      <c r="K560" s="222" t="s">
        <v>234</v>
      </c>
      <c r="L560" s="222" t="s">
        <v>234</v>
      </c>
      <c r="M560" s="229" t="s">
        <v>669</v>
      </c>
      <c r="N560" s="224"/>
      <c r="P560" s="225">
        <f t="shared" ref="P560:P561" si="217">N560</f>
        <v>0</v>
      </c>
      <c r="Q560" s="201" t="s">
        <v>234</v>
      </c>
      <c r="R560" s="224"/>
      <c r="T560" s="225">
        <f t="shared" ref="T560:T561" si="218">R560</f>
        <v>0</v>
      </c>
      <c r="Z560" s="332"/>
      <c r="AA560" s="332"/>
      <c r="AB560" s="332"/>
    </row>
    <row r="561" spans="1:28" ht="15" customHeight="1" x14ac:dyDescent="0.45">
      <c r="A561" s="201">
        <v>551</v>
      </c>
      <c r="B561" s="201">
        <f t="shared" si="200"/>
        <v>6</v>
      </c>
      <c r="C561" s="202">
        <v>623122</v>
      </c>
      <c r="E561" s="222" t="s">
        <v>234</v>
      </c>
      <c r="F561" s="222"/>
      <c r="G561" s="222" t="s">
        <v>234</v>
      </c>
      <c r="H561" s="222" t="s">
        <v>234</v>
      </c>
      <c r="I561" s="229">
        <v>623122</v>
      </c>
      <c r="J561" s="222" t="s">
        <v>234</v>
      </c>
      <c r="K561" s="222" t="s">
        <v>234</v>
      </c>
      <c r="L561" s="222" t="s">
        <v>234</v>
      </c>
      <c r="M561" s="229" t="s">
        <v>670</v>
      </c>
      <c r="N561" s="224"/>
      <c r="P561" s="225">
        <f t="shared" si="217"/>
        <v>0</v>
      </c>
      <c r="Q561" s="201" t="s">
        <v>234</v>
      </c>
      <c r="R561" s="224"/>
      <c r="T561" s="225">
        <f t="shared" si="218"/>
        <v>0</v>
      </c>
      <c r="Z561" s="332"/>
      <c r="AA561" s="332"/>
      <c r="AB561" s="332"/>
    </row>
    <row r="562" spans="1:28" ht="15" customHeight="1" x14ac:dyDescent="0.45">
      <c r="A562" s="201">
        <v>552</v>
      </c>
      <c r="B562" s="201">
        <f t="shared" si="200"/>
        <v>5</v>
      </c>
      <c r="C562" s="202">
        <v>62318</v>
      </c>
      <c r="E562" s="222" t="s">
        <v>234</v>
      </c>
      <c r="F562" s="222"/>
      <c r="G562" s="222" t="s">
        <v>234</v>
      </c>
      <c r="H562" s="227">
        <v>62318</v>
      </c>
      <c r="I562" s="222" t="s">
        <v>234</v>
      </c>
      <c r="J562" s="222" t="s">
        <v>234</v>
      </c>
      <c r="K562" s="222" t="s">
        <v>234</v>
      </c>
      <c r="L562" s="222" t="s">
        <v>234</v>
      </c>
      <c r="M562" s="227" t="s">
        <v>671</v>
      </c>
      <c r="N562" s="224"/>
      <c r="P562" s="225">
        <f>N562</f>
        <v>0</v>
      </c>
      <c r="Q562" s="201" t="s">
        <v>234</v>
      </c>
      <c r="R562" s="224"/>
      <c r="T562" s="225">
        <f>R562</f>
        <v>0</v>
      </c>
      <c r="Z562" s="332"/>
      <c r="AA562" s="332"/>
      <c r="AB562" s="332"/>
    </row>
    <row r="563" spans="1:28" ht="15" customHeight="1" x14ac:dyDescent="0.45">
      <c r="A563" s="201">
        <v>553</v>
      </c>
      <c r="B563" s="201">
        <f t="shared" si="200"/>
        <v>4</v>
      </c>
      <c r="C563" s="202">
        <v>6232</v>
      </c>
      <c r="E563" s="222" t="s">
        <v>234</v>
      </c>
      <c r="F563" s="222"/>
      <c r="G563" s="226">
        <v>6232</v>
      </c>
      <c r="H563" s="222" t="s">
        <v>234</v>
      </c>
      <c r="I563" s="222" t="s">
        <v>234</v>
      </c>
      <c r="J563" s="222" t="s">
        <v>234</v>
      </c>
      <c r="K563" s="222" t="s">
        <v>234</v>
      </c>
      <c r="L563" s="222" t="s">
        <v>234</v>
      </c>
      <c r="M563" s="226" t="s">
        <v>672</v>
      </c>
      <c r="N563" s="224"/>
      <c r="P563" s="225">
        <f>N563</f>
        <v>0</v>
      </c>
      <c r="Q563" s="201" t="s">
        <v>234</v>
      </c>
      <c r="R563" s="224"/>
      <c r="T563" s="225">
        <f>R563</f>
        <v>0</v>
      </c>
      <c r="Z563" s="332"/>
      <c r="AA563" s="332"/>
      <c r="AB563" s="332"/>
    </row>
    <row r="564" spans="1:28" ht="15" customHeight="1" x14ac:dyDescent="0.45">
      <c r="A564" s="201">
        <v>554</v>
      </c>
      <c r="B564" s="201">
        <f t="shared" si="200"/>
        <v>4</v>
      </c>
      <c r="C564" s="202">
        <v>6233</v>
      </c>
      <c r="E564" s="222" t="s">
        <v>234</v>
      </c>
      <c r="F564" s="222"/>
      <c r="G564" s="226">
        <v>6233</v>
      </c>
      <c r="H564" s="222" t="s">
        <v>234</v>
      </c>
      <c r="I564" s="222" t="s">
        <v>234</v>
      </c>
      <c r="J564" s="222" t="s">
        <v>234</v>
      </c>
      <c r="K564" s="222" t="s">
        <v>234</v>
      </c>
      <c r="L564" s="222" t="s">
        <v>234</v>
      </c>
      <c r="M564" s="226" t="s">
        <v>673</v>
      </c>
      <c r="N564" s="224"/>
      <c r="P564" s="225">
        <f t="shared" ref="P564:P565" si="219">N564</f>
        <v>0</v>
      </c>
      <c r="Q564" s="201" t="s">
        <v>234</v>
      </c>
      <c r="R564" s="224"/>
      <c r="T564" s="225">
        <f t="shared" ref="T564:T565" si="220">R564</f>
        <v>0</v>
      </c>
      <c r="Z564" s="332"/>
      <c r="AA564" s="332"/>
      <c r="AB564" s="332"/>
    </row>
    <row r="565" spans="1:28" ht="15" customHeight="1" x14ac:dyDescent="0.45">
      <c r="A565" s="201">
        <v>555</v>
      </c>
      <c r="B565" s="201">
        <f t="shared" si="200"/>
        <v>4</v>
      </c>
      <c r="C565" s="202">
        <v>6234</v>
      </c>
      <c r="E565" s="222" t="s">
        <v>234</v>
      </c>
      <c r="F565" s="222"/>
      <c r="G565" s="226">
        <v>6234</v>
      </c>
      <c r="H565" s="222" t="s">
        <v>234</v>
      </c>
      <c r="I565" s="222" t="s">
        <v>234</v>
      </c>
      <c r="J565" s="222" t="s">
        <v>234</v>
      </c>
      <c r="K565" s="222" t="s">
        <v>234</v>
      </c>
      <c r="L565" s="222" t="s">
        <v>234</v>
      </c>
      <c r="M565" s="226" t="s">
        <v>674</v>
      </c>
      <c r="N565" s="224"/>
      <c r="P565" s="225">
        <f t="shared" si="219"/>
        <v>0</v>
      </c>
      <c r="Q565" s="201" t="s">
        <v>234</v>
      </c>
      <c r="R565" s="224"/>
      <c r="T565" s="225">
        <f t="shared" si="220"/>
        <v>0</v>
      </c>
      <c r="Z565" s="332"/>
      <c r="AA565" s="332"/>
      <c r="AB565" s="332"/>
    </row>
    <row r="566" spans="1:28" ht="15" customHeight="1" x14ac:dyDescent="0.45">
      <c r="A566" s="201">
        <v>556</v>
      </c>
      <c r="B566" s="201">
        <f t="shared" si="200"/>
        <v>4</v>
      </c>
      <c r="C566" s="202">
        <v>6238</v>
      </c>
      <c r="E566" s="222" t="s">
        <v>234</v>
      </c>
      <c r="F566" s="222"/>
      <c r="G566" s="226">
        <v>6238</v>
      </c>
      <c r="H566" s="222" t="s">
        <v>234</v>
      </c>
      <c r="I566" s="222" t="s">
        <v>234</v>
      </c>
      <c r="J566" s="222" t="s">
        <v>234</v>
      </c>
      <c r="K566" s="222" t="s">
        <v>234</v>
      </c>
      <c r="L566" s="222" t="s">
        <v>234</v>
      </c>
      <c r="M566" s="226" t="s">
        <v>675</v>
      </c>
      <c r="N566" s="224"/>
      <c r="P566" s="225">
        <f>N566-P567-P568</f>
        <v>0</v>
      </c>
      <c r="Q566" s="201" t="s">
        <v>234</v>
      </c>
      <c r="R566" s="224"/>
      <c r="T566" s="225">
        <f>R566+T567+T568</f>
        <v>0</v>
      </c>
      <c r="Z566" s="332"/>
      <c r="AA566" s="332"/>
      <c r="AB566" s="332"/>
    </row>
    <row r="567" spans="1:28" ht="15" customHeight="1" x14ac:dyDescent="0.45">
      <c r="A567" s="201">
        <v>557</v>
      </c>
      <c r="B567" s="201">
        <f t="shared" si="200"/>
        <v>5</v>
      </c>
      <c r="C567" s="202">
        <v>62381</v>
      </c>
      <c r="E567" s="222" t="s">
        <v>234</v>
      </c>
      <c r="F567" s="222"/>
      <c r="G567" s="222" t="s">
        <v>234</v>
      </c>
      <c r="H567" s="227">
        <v>62381</v>
      </c>
      <c r="I567" s="222" t="s">
        <v>234</v>
      </c>
      <c r="J567" s="222" t="s">
        <v>234</v>
      </c>
      <c r="K567" s="222" t="s">
        <v>234</v>
      </c>
      <c r="L567" s="222" t="s">
        <v>234</v>
      </c>
      <c r="M567" s="227" t="s">
        <v>676</v>
      </c>
      <c r="N567" s="224"/>
      <c r="P567" s="225">
        <f t="shared" ref="P567:P568" si="221">N567</f>
        <v>0</v>
      </c>
      <c r="Q567" s="201" t="s">
        <v>234</v>
      </c>
      <c r="R567" s="224"/>
      <c r="T567" s="225">
        <f t="shared" ref="T567:T568" si="222">R567</f>
        <v>0</v>
      </c>
      <c r="Z567" s="332"/>
      <c r="AA567" s="332"/>
      <c r="AB567" s="332"/>
    </row>
    <row r="568" spans="1:28" ht="15" customHeight="1" x14ac:dyDescent="0.45">
      <c r="A568" s="201">
        <v>558</v>
      </c>
      <c r="B568" s="201">
        <f t="shared" si="200"/>
        <v>5</v>
      </c>
      <c r="C568" s="202">
        <v>62388</v>
      </c>
      <c r="E568" s="222" t="s">
        <v>234</v>
      </c>
      <c r="F568" s="222"/>
      <c r="G568" s="222" t="s">
        <v>234</v>
      </c>
      <c r="H568" s="227">
        <v>62388</v>
      </c>
      <c r="I568" s="222" t="s">
        <v>234</v>
      </c>
      <c r="J568" s="222" t="s">
        <v>234</v>
      </c>
      <c r="K568" s="222" t="s">
        <v>234</v>
      </c>
      <c r="L568" s="222" t="s">
        <v>234</v>
      </c>
      <c r="M568" s="227" t="s">
        <v>675</v>
      </c>
      <c r="N568" s="224"/>
      <c r="P568" s="225">
        <f t="shared" si="221"/>
        <v>0</v>
      </c>
      <c r="Q568" s="201" t="s">
        <v>234</v>
      </c>
      <c r="R568" s="224"/>
      <c r="T568" s="225">
        <f t="shared" si="222"/>
        <v>0</v>
      </c>
      <c r="Z568" s="332"/>
      <c r="AA568" s="332"/>
      <c r="AB568" s="332"/>
    </row>
    <row r="569" spans="1:28" ht="15" customHeight="1" x14ac:dyDescent="0.45">
      <c r="A569" s="201">
        <v>559</v>
      </c>
      <c r="B569" s="201">
        <f t="shared" si="200"/>
        <v>4</v>
      </c>
      <c r="C569" s="202">
        <v>6239</v>
      </c>
      <c r="E569" s="222" t="s">
        <v>234</v>
      </c>
      <c r="F569" s="222"/>
      <c r="G569" s="226">
        <v>6239</v>
      </c>
      <c r="H569" s="222" t="s">
        <v>234</v>
      </c>
      <c r="I569" s="222" t="s">
        <v>234</v>
      </c>
      <c r="J569" s="222" t="s">
        <v>234</v>
      </c>
      <c r="K569" s="222" t="s">
        <v>234</v>
      </c>
      <c r="L569" s="222" t="s">
        <v>234</v>
      </c>
      <c r="M569" s="226" t="s">
        <v>677</v>
      </c>
      <c r="N569" s="224"/>
      <c r="P569" s="225">
        <f>N569</f>
        <v>0</v>
      </c>
      <c r="Q569" s="201" t="s">
        <v>234</v>
      </c>
      <c r="R569" s="224"/>
      <c r="T569" s="225">
        <f>R569</f>
        <v>0</v>
      </c>
      <c r="Z569" s="332"/>
      <c r="AA569" s="332"/>
      <c r="AB569" s="332"/>
    </row>
    <row r="570" spans="1:28" ht="15" customHeight="1" x14ac:dyDescent="0.45">
      <c r="A570" s="201">
        <v>560</v>
      </c>
      <c r="B570" s="201">
        <f t="shared" si="200"/>
        <v>3</v>
      </c>
      <c r="C570" s="202">
        <v>624</v>
      </c>
      <c r="E570" s="222" t="s">
        <v>234</v>
      </c>
      <c r="F570" s="223">
        <v>624</v>
      </c>
      <c r="G570" s="222" t="s">
        <v>234</v>
      </c>
      <c r="H570" s="222" t="s">
        <v>234</v>
      </c>
      <c r="I570" s="222" t="s">
        <v>234</v>
      </c>
      <c r="J570" s="222" t="s">
        <v>234</v>
      </c>
      <c r="K570" s="222" t="s">
        <v>234</v>
      </c>
      <c r="L570" s="222" t="s">
        <v>234</v>
      </c>
      <c r="M570" s="223" t="s">
        <v>678</v>
      </c>
      <c r="N570" s="224"/>
      <c r="P570" s="225">
        <f>N570-SUM(P571:P575)</f>
        <v>0</v>
      </c>
      <c r="Q570" s="201" t="s">
        <v>234</v>
      </c>
      <c r="R570" s="224"/>
      <c r="T570" s="225">
        <f>R570+T571+T572+T573+T574+T575</f>
        <v>0</v>
      </c>
      <c r="V570" s="73" t="str">
        <f>IF(OR(P570&lt;0,T570&lt;0),"erreur","OK")</f>
        <v>OK</v>
      </c>
      <c r="X570" s="73" t="str">
        <f>IF(P570&gt;1,"justifier la différence","OK")</f>
        <v>OK</v>
      </c>
      <c r="Z570" s="332"/>
      <c r="AA570" s="332"/>
      <c r="AB570" s="332"/>
    </row>
    <row r="571" spans="1:28" ht="15" customHeight="1" x14ac:dyDescent="0.45">
      <c r="A571" s="201">
        <v>561</v>
      </c>
      <c r="B571" s="201">
        <f t="shared" si="200"/>
        <v>4</v>
      </c>
      <c r="C571" s="202">
        <v>6241</v>
      </c>
      <c r="E571" s="222" t="s">
        <v>234</v>
      </c>
      <c r="F571" s="222"/>
      <c r="G571" s="226">
        <v>6241</v>
      </c>
      <c r="H571" s="222" t="s">
        <v>234</v>
      </c>
      <c r="I571" s="222" t="s">
        <v>234</v>
      </c>
      <c r="J571" s="222" t="s">
        <v>234</v>
      </c>
      <c r="K571" s="222" t="s">
        <v>234</v>
      </c>
      <c r="L571" s="222" t="s">
        <v>234</v>
      </c>
      <c r="M571" s="226" t="s">
        <v>679</v>
      </c>
      <c r="N571" s="224"/>
      <c r="P571" s="225">
        <f t="shared" ref="P571:P575" si="223">N571</f>
        <v>0</v>
      </c>
      <c r="Q571" s="201" t="s">
        <v>234</v>
      </c>
      <c r="R571" s="224"/>
      <c r="T571" s="225">
        <f t="shared" ref="T571:T575" si="224">R571</f>
        <v>0</v>
      </c>
      <c r="Z571" s="332"/>
      <c r="AA571" s="332"/>
      <c r="AB571" s="332"/>
    </row>
    <row r="572" spans="1:28" ht="15" customHeight="1" x14ac:dyDescent="0.45">
      <c r="A572" s="201">
        <v>562</v>
      </c>
      <c r="B572" s="201">
        <f t="shared" si="200"/>
        <v>4</v>
      </c>
      <c r="C572" s="202">
        <v>6242</v>
      </c>
      <c r="E572" s="222" t="s">
        <v>234</v>
      </c>
      <c r="F572" s="222"/>
      <c r="G572" s="226">
        <v>6242</v>
      </c>
      <c r="H572" s="222" t="s">
        <v>234</v>
      </c>
      <c r="I572" s="222" t="s">
        <v>234</v>
      </c>
      <c r="J572" s="222" t="s">
        <v>234</v>
      </c>
      <c r="K572" s="222" t="s">
        <v>234</v>
      </c>
      <c r="L572" s="222" t="s">
        <v>234</v>
      </c>
      <c r="M572" s="226" t="s">
        <v>680</v>
      </c>
      <c r="N572" s="224"/>
      <c r="P572" s="225">
        <f t="shared" si="223"/>
        <v>0</v>
      </c>
      <c r="Q572" s="201" t="s">
        <v>234</v>
      </c>
      <c r="R572" s="224"/>
      <c r="T572" s="225">
        <f t="shared" si="224"/>
        <v>0</v>
      </c>
      <c r="Z572" s="332"/>
      <c r="AA572" s="332"/>
      <c r="AB572" s="332"/>
    </row>
    <row r="573" spans="1:28" ht="15" customHeight="1" x14ac:dyDescent="0.45">
      <c r="A573" s="201">
        <v>563</v>
      </c>
      <c r="B573" s="201">
        <f t="shared" si="200"/>
        <v>4</v>
      </c>
      <c r="C573" s="202">
        <v>6243</v>
      </c>
      <c r="E573" s="222" t="s">
        <v>234</v>
      </c>
      <c r="F573" s="222"/>
      <c r="G573" s="226">
        <v>6243</v>
      </c>
      <c r="H573" s="222" t="s">
        <v>234</v>
      </c>
      <c r="I573" s="222" t="s">
        <v>234</v>
      </c>
      <c r="J573" s="222" t="s">
        <v>234</v>
      </c>
      <c r="K573" s="222" t="s">
        <v>234</v>
      </c>
      <c r="L573" s="222" t="s">
        <v>234</v>
      </c>
      <c r="M573" s="226" t="s">
        <v>681</v>
      </c>
      <c r="N573" s="224"/>
      <c r="P573" s="225">
        <f t="shared" si="223"/>
        <v>0</v>
      </c>
      <c r="Q573" s="201" t="s">
        <v>234</v>
      </c>
      <c r="R573" s="224"/>
      <c r="T573" s="225">
        <f t="shared" si="224"/>
        <v>0</v>
      </c>
      <c r="Z573" s="332"/>
      <c r="AA573" s="332"/>
      <c r="AB573" s="332"/>
    </row>
    <row r="574" spans="1:28" ht="15" customHeight="1" x14ac:dyDescent="0.45">
      <c r="A574" s="201">
        <v>564</v>
      </c>
      <c r="B574" s="201">
        <f t="shared" si="200"/>
        <v>4</v>
      </c>
      <c r="C574" s="202">
        <v>6244</v>
      </c>
      <c r="E574" s="222" t="s">
        <v>234</v>
      </c>
      <c r="F574" s="222"/>
      <c r="G574" s="226">
        <v>6244</v>
      </c>
      <c r="H574" s="222" t="s">
        <v>234</v>
      </c>
      <c r="I574" s="222" t="s">
        <v>234</v>
      </c>
      <c r="J574" s="222" t="s">
        <v>234</v>
      </c>
      <c r="K574" s="222" t="s">
        <v>234</v>
      </c>
      <c r="L574" s="222" t="s">
        <v>234</v>
      </c>
      <c r="M574" s="226" t="s">
        <v>682</v>
      </c>
      <c r="N574" s="224"/>
      <c r="P574" s="225">
        <f t="shared" si="223"/>
        <v>0</v>
      </c>
      <c r="Q574" s="201" t="s">
        <v>234</v>
      </c>
      <c r="R574" s="224"/>
      <c r="T574" s="225">
        <f t="shared" si="224"/>
        <v>0</v>
      </c>
      <c r="Z574" s="332"/>
      <c r="AA574" s="332"/>
      <c r="AB574" s="332"/>
    </row>
    <row r="575" spans="1:28" ht="15" customHeight="1" x14ac:dyDescent="0.45">
      <c r="A575" s="201">
        <v>565</v>
      </c>
      <c r="B575" s="201">
        <f t="shared" si="200"/>
        <v>4</v>
      </c>
      <c r="C575" s="202">
        <v>6245</v>
      </c>
      <c r="E575" s="222" t="s">
        <v>234</v>
      </c>
      <c r="F575" s="222"/>
      <c r="G575" s="226">
        <v>6245</v>
      </c>
      <c r="H575" s="222" t="s">
        <v>234</v>
      </c>
      <c r="I575" s="222" t="s">
        <v>234</v>
      </c>
      <c r="J575" s="222" t="s">
        <v>234</v>
      </c>
      <c r="K575" s="222" t="s">
        <v>234</v>
      </c>
      <c r="L575" s="222" t="s">
        <v>234</v>
      </c>
      <c r="M575" s="226" t="s">
        <v>683</v>
      </c>
      <c r="N575" s="224"/>
      <c r="P575" s="225">
        <f t="shared" si="223"/>
        <v>0</v>
      </c>
      <c r="Q575" s="201" t="s">
        <v>234</v>
      </c>
      <c r="R575" s="224"/>
      <c r="T575" s="225">
        <f t="shared" si="224"/>
        <v>0</v>
      </c>
      <c r="Z575" s="332"/>
      <c r="AA575" s="332"/>
      <c r="AB575" s="332"/>
    </row>
    <row r="576" spans="1:28" ht="15" customHeight="1" x14ac:dyDescent="0.45">
      <c r="A576" s="201">
        <v>566</v>
      </c>
      <c r="B576" s="201">
        <f t="shared" si="200"/>
        <v>3</v>
      </c>
      <c r="C576" s="202">
        <v>628</v>
      </c>
      <c r="E576" s="222" t="s">
        <v>234</v>
      </c>
      <c r="F576" s="223">
        <v>628</v>
      </c>
      <c r="G576" s="222" t="s">
        <v>234</v>
      </c>
      <c r="H576" s="222" t="s">
        <v>234</v>
      </c>
      <c r="I576" s="222" t="s">
        <v>234</v>
      </c>
      <c r="J576" s="222" t="s">
        <v>234</v>
      </c>
      <c r="K576" s="222" t="s">
        <v>234</v>
      </c>
      <c r="L576" s="222" t="s">
        <v>234</v>
      </c>
      <c r="M576" s="223" t="s">
        <v>684</v>
      </c>
      <c r="N576" s="224"/>
      <c r="P576" s="225">
        <f>N576-SUM(P577:P578)</f>
        <v>0</v>
      </c>
      <c r="Q576" s="201" t="s">
        <v>234</v>
      </c>
      <c r="R576" s="224"/>
      <c r="T576" s="225">
        <f>R576+T577+T578</f>
        <v>0</v>
      </c>
      <c r="V576" s="73" t="str">
        <f>IF(OR(P576&lt;0,T576&lt;0),"erreur","OK")</f>
        <v>OK</v>
      </c>
      <c r="X576" s="73" t="str">
        <f>IF(P576&gt;1,"justifier la différence","OK")</f>
        <v>OK</v>
      </c>
      <c r="Z576" s="332"/>
      <c r="AA576" s="332"/>
      <c r="AB576" s="332"/>
    </row>
    <row r="577" spans="1:28" ht="15" customHeight="1" x14ac:dyDescent="0.45">
      <c r="A577" s="201">
        <v>567</v>
      </c>
      <c r="B577" s="201">
        <f t="shared" si="200"/>
        <v>4</v>
      </c>
      <c r="C577" s="202">
        <v>6281</v>
      </c>
      <c r="E577" s="222" t="s">
        <v>234</v>
      </c>
      <c r="F577" s="222"/>
      <c r="G577" s="226">
        <v>6281</v>
      </c>
      <c r="H577" s="222" t="s">
        <v>234</v>
      </c>
      <c r="I577" s="222" t="s">
        <v>234</v>
      </c>
      <c r="J577" s="222" t="s">
        <v>234</v>
      </c>
      <c r="K577" s="222" t="s">
        <v>234</v>
      </c>
      <c r="L577" s="222" t="s">
        <v>234</v>
      </c>
      <c r="M577" s="226" t="s">
        <v>685</v>
      </c>
      <c r="N577" s="224"/>
      <c r="P577" s="225">
        <f t="shared" ref="P577:P578" si="225">N577</f>
        <v>0</v>
      </c>
      <c r="Q577" s="201" t="s">
        <v>234</v>
      </c>
      <c r="R577" s="224"/>
      <c r="T577" s="225">
        <f t="shared" ref="T577:T578" si="226">R577</f>
        <v>0</v>
      </c>
      <c r="Z577" s="332"/>
      <c r="AA577" s="332"/>
      <c r="AB577" s="332"/>
    </row>
    <row r="578" spans="1:28" ht="15" customHeight="1" x14ac:dyDescent="0.45">
      <c r="A578" s="201">
        <v>568</v>
      </c>
      <c r="B578" s="201">
        <f t="shared" si="200"/>
        <v>4</v>
      </c>
      <c r="C578" s="202">
        <v>6288</v>
      </c>
      <c r="E578" s="222" t="s">
        <v>234</v>
      </c>
      <c r="F578" s="222"/>
      <c r="G578" s="226">
        <v>6288</v>
      </c>
      <c r="H578" s="222" t="s">
        <v>234</v>
      </c>
      <c r="I578" s="222" t="s">
        <v>234</v>
      </c>
      <c r="J578" s="222" t="s">
        <v>234</v>
      </c>
      <c r="K578" s="222" t="s">
        <v>234</v>
      </c>
      <c r="L578" s="222" t="s">
        <v>234</v>
      </c>
      <c r="M578" s="226" t="s">
        <v>686</v>
      </c>
      <c r="N578" s="224"/>
      <c r="P578" s="225">
        <f t="shared" si="225"/>
        <v>0</v>
      </c>
      <c r="Q578" s="201" t="s">
        <v>234</v>
      </c>
      <c r="R578" s="224"/>
      <c r="T578" s="225">
        <f t="shared" si="226"/>
        <v>0</v>
      </c>
      <c r="Z578" s="332"/>
      <c r="AA578" s="332"/>
      <c r="AB578" s="332"/>
    </row>
    <row r="579" spans="1:28" ht="15" customHeight="1" x14ac:dyDescent="0.45">
      <c r="A579" s="201">
        <v>569</v>
      </c>
      <c r="B579" s="201">
        <f t="shared" si="200"/>
        <v>2</v>
      </c>
      <c r="C579" s="202">
        <v>63</v>
      </c>
      <c r="E579" s="219">
        <v>63</v>
      </c>
      <c r="F579" s="219"/>
      <c r="G579" s="219" t="s">
        <v>234</v>
      </c>
      <c r="H579" s="219" t="s">
        <v>234</v>
      </c>
      <c r="I579" s="219" t="s">
        <v>234</v>
      </c>
      <c r="J579" s="219" t="s">
        <v>234</v>
      </c>
      <c r="K579" s="219" t="s">
        <v>234</v>
      </c>
      <c r="L579" s="219" t="s">
        <v>234</v>
      </c>
      <c r="M579" s="219" t="s">
        <v>687</v>
      </c>
      <c r="N579" s="234"/>
      <c r="P579" s="220"/>
      <c r="Q579" s="201" t="s">
        <v>234</v>
      </c>
      <c r="R579" s="234"/>
      <c r="T579" s="220"/>
      <c r="Z579" s="332"/>
      <c r="AA579" s="332"/>
      <c r="AB579" s="332"/>
    </row>
    <row r="580" spans="1:28" ht="15" customHeight="1" x14ac:dyDescent="0.45">
      <c r="A580" s="201">
        <v>570</v>
      </c>
      <c r="B580" s="201">
        <f t="shared" si="200"/>
        <v>3</v>
      </c>
      <c r="C580" s="202">
        <v>631</v>
      </c>
      <c r="E580" s="222" t="s">
        <v>234</v>
      </c>
      <c r="F580" s="223">
        <v>631</v>
      </c>
      <c r="G580" s="222" t="s">
        <v>234</v>
      </c>
      <c r="H580" s="222" t="s">
        <v>234</v>
      </c>
      <c r="I580" s="222" t="s">
        <v>234</v>
      </c>
      <c r="J580" s="222" t="s">
        <v>234</v>
      </c>
      <c r="K580" s="222" t="s">
        <v>234</v>
      </c>
      <c r="L580" s="222" t="s">
        <v>234</v>
      </c>
      <c r="M580" s="223" t="s">
        <v>688</v>
      </c>
      <c r="N580" s="224"/>
      <c r="P580" s="225">
        <f>N580-SUM(P581:P585)</f>
        <v>0</v>
      </c>
      <c r="Q580" s="201" t="s">
        <v>234</v>
      </c>
      <c r="R580" s="224"/>
      <c r="T580" s="225">
        <f>R580+T581+T582+T583+T584+T585</f>
        <v>0</v>
      </c>
      <c r="V580" s="73" t="str">
        <f>IF(OR(P580&lt;0,T580&lt;0),"erreur","OK")</f>
        <v>OK</v>
      </c>
      <c r="X580" s="73" t="str">
        <f>IF(P580&gt;1,"justifier la différence","OK")</f>
        <v>OK</v>
      </c>
      <c r="Z580" s="332"/>
      <c r="AA580" s="332"/>
      <c r="AB580" s="332"/>
    </row>
    <row r="581" spans="1:28" ht="15" customHeight="1" x14ac:dyDescent="0.45">
      <c r="A581" s="201">
        <v>571</v>
      </c>
      <c r="B581" s="201">
        <f t="shared" si="200"/>
        <v>4</v>
      </c>
      <c r="C581" s="202">
        <v>6311</v>
      </c>
      <c r="E581" s="222" t="s">
        <v>234</v>
      </c>
      <c r="F581" s="222"/>
      <c r="G581" s="226">
        <v>6311</v>
      </c>
      <c r="H581" s="222" t="s">
        <v>234</v>
      </c>
      <c r="I581" s="222" t="s">
        <v>234</v>
      </c>
      <c r="J581" s="222" t="s">
        <v>234</v>
      </c>
      <c r="K581" s="222" t="s">
        <v>234</v>
      </c>
      <c r="L581" s="222" t="s">
        <v>234</v>
      </c>
      <c r="M581" s="226" t="s">
        <v>689</v>
      </c>
      <c r="N581" s="224"/>
      <c r="P581" s="225">
        <f t="shared" ref="P581:P585" si="227">N581</f>
        <v>0</v>
      </c>
      <c r="Q581" s="201" t="s">
        <v>234</v>
      </c>
      <c r="R581" s="224"/>
      <c r="T581" s="225">
        <f t="shared" ref="T581:T585" si="228">R581</f>
        <v>0</v>
      </c>
      <c r="Z581" s="332"/>
      <c r="AA581" s="332"/>
      <c r="AB581" s="332"/>
    </row>
    <row r="582" spans="1:28" ht="15" customHeight="1" x14ac:dyDescent="0.45">
      <c r="A582" s="201">
        <v>572</v>
      </c>
      <c r="B582" s="201">
        <f t="shared" si="200"/>
        <v>4</v>
      </c>
      <c r="C582" s="202">
        <v>6312</v>
      </c>
      <c r="E582" s="222" t="s">
        <v>234</v>
      </c>
      <c r="F582" s="222"/>
      <c r="G582" s="226">
        <v>6312</v>
      </c>
      <c r="H582" s="222" t="s">
        <v>234</v>
      </c>
      <c r="I582" s="222" t="s">
        <v>234</v>
      </c>
      <c r="J582" s="222" t="s">
        <v>234</v>
      </c>
      <c r="K582" s="222" t="s">
        <v>234</v>
      </c>
      <c r="L582" s="222" t="s">
        <v>234</v>
      </c>
      <c r="M582" s="226" t="s">
        <v>690</v>
      </c>
      <c r="N582" s="224"/>
      <c r="P582" s="225">
        <f t="shared" si="227"/>
        <v>0</v>
      </c>
      <c r="Q582" s="201" t="s">
        <v>234</v>
      </c>
      <c r="R582" s="224"/>
      <c r="T582" s="225">
        <f t="shared" si="228"/>
        <v>0</v>
      </c>
      <c r="Z582" s="332"/>
      <c r="AA582" s="332"/>
      <c r="AB582" s="332"/>
    </row>
    <row r="583" spans="1:28" ht="15" customHeight="1" x14ac:dyDescent="0.45">
      <c r="A583" s="201">
        <v>573</v>
      </c>
      <c r="B583" s="201">
        <f t="shared" si="200"/>
        <v>4</v>
      </c>
      <c r="C583" s="202">
        <v>6313</v>
      </c>
      <c r="E583" s="222" t="s">
        <v>234</v>
      </c>
      <c r="F583" s="222"/>
      <c r="G583" s="226">
        <v>6313</v>
      </c>
      <c r="H583" s="222" t="s">
        <v>234</v>
      </c>
      <c r="I583" s="222" t="s">
        <v>234</v>
      </c>
      <c r="J583" s="222" t="s">
        <v>234</v>
      </c>
      <c r="K583" s="222" t="s">
        <v>234</v>
      </c>
      <c r="L583" s="222" t="s">
        <v>234</v>
      </c>
      <c r="M583" s="226" t="s">
        <v>691</v>
      </c>
      <c r="N583" s="224"/>
      <c r="P583" s="225">
        <f t="shared" si="227"/>
        <v>0</v>
      </c>
      <c r="Q583" s="201" t="s">
        <v>234</v>
      </c>
      <c r="R583" s="224"/>
      <c r="T583" s="225">
        <f t="shared" si="228"/>
        <v>0</v>
      </c>
      <c r="Z583" s="332"/>
      <c r="AA583" s="332"/>
      <c r="AB583" s="332"/>
    </row>
    <row r="584" spans="1:28" ht="15" customHeight="1" x14ac:dyDescent="0.45">
      <c r="A584" s="201">
        <v>574</v>
      </c>
      <c r="B584" s="201">
        <f t="shared" si="200"/>
        <v>4</v>
      </c>
      <c r="C584" s="202">
        <v>6314</v>
      </c>
      <c r="E584" s="222" t="s">
        <v>234</v>
      </c>
      <c r="F584" s="222"/>
      <c r="G584" s="226">
        <v>6314</v>
      </c>
      <c r="H584" s="222" t="s">
        <v>234</v>
      </c>
      <c r="I584" s="222" t="s">
        <v>234</v>
      </c>
      <c r="J584" s="222" t="s">
        <v>234</v>
      </c>
      <c r="K584" s="222" t="s">
        <v>234</v>
      </c>
      <c r="L584" s="222" t="s">
        <v>234</v>
      </c>
      <c r="M584" s="226" t="s">
        <v>692</v>
      </c>
      <c r="N584" s="224"/>
      <c r="P584" s="225">
        <f t="shared" si="227"/>
        <v>0</v>
      </c>
      <c r="Q584" s="201" t="s">
        <v>234</v>
      </c>
      <c r="R584" s="224"/>
      <c r="T584" s="225">
        <f t="shared" si="228"/>
        <v>0</v>
      </c>
      <c r="Z584" s="332"/>
      <c r="AA584" s="332"/>
      <c r="AB584" s="332"/>
    </row>
    <row r="585" spans="1:28" ht="15" customHeight="1" x14ac:dyDescent="0.45">
      <c r="A585" s="201">
        <v>575</v>
      </c>
      <c r="B585" s="201">
        <f t="shared" si="200"/>
        <v>4</v>
      </c>
      <c r="C585" s="202">
        <v>6318</v>
      </c>
      <c r="E585" s="222" t="s">
        <v>234</v>
      </c>
      <c r="F585" s="222"/>
      <c r="G585" s="226">
        <v>6318</v>
      </c>
      <c r="H585" s="222" t="s">
        <v>234</v>
      </c>
      <c r="I585" s="222" t="s">
        <v>234</v>
      </c>
      <c r="J585" s="222" t="s">
        <v>234</v>
      </c>
      <c r="K585" s="222" t="s">
        <v>234</v>
      </c>
      <c r="L585" s="222" t="s">
        <v>234</v>
      </c>
      <c r="M585" s="226" t="s">
        <v>693</v>
      </c>
      <c r="N585" s="224"/>
      <c r="P585" s="225">
        <f t="shared" si="227"/>
        <v>0</v>
      </c>
      <c r="Q585" s="201" t="s">
        <v>234</v>
      </c>
      <c r="R585" s="224"/>
      <c r="T585" s="225">
        <f t="shared" si="228"/>
        <v>0</v>
      </c>
      <c r="Z585" s="332"/>
      <c r="AA585" s="332"/>
      <c r="AB585" s="332"/>
    </row>
    <row r="586" spans="1:28" ht="15" customHeight="1" x14ac:dyDescent="0.45">
      <c r="A586" s="201">
        <v>576</v>
      </c>
      <c r="B586" s="201">
        <f t="shared" si="200"/>
        <v>3</v>
      </c>
      <c r="C586" s="202">
        <v>632</v>
      </c>
      <c r="E586" s="222" t="s">
        <v>234</v>
      </c>
      <c r="F586" s="223">
        <v>632</v>
      </c>
      <c r="G586" s="222" t="s">
        <v>234</v>
      </c>
      <c r="H586" s="222" t="s">
        <v>234</v>
      </c>
      <c r="I586" s="222" t="s">
        <v>234</v>
      </c>
      <c r="J586" s="222" t="s">
        <v>234</v>
      </c>
      <c r="K586" s="222" t="s">
        <v>234</v>
      </c>
      <c r="L586" s="222" t="s">
        <v>234</v>
      </c>
      <c r="M586" s="223" t="s">
        <v>694</v>
      </c>
      <c r="N586" s="224"/>
      <c r="P586" s="225">
        <f>N586-SUM(P587:P596)</f>
        <v>0</v>
      </c>
      <c r="Q586" s="201" t="s">
        <v>234</v>
      </c>
      <c r="R586" s="224"/>
      <c r="T586" s="225">
        <f>R586+T587+T594+T595+T596</f>
        <v>0</v>
      </c>
      <c r="V586" s="73" t="str">
        <f>IF(OR(P586&lt;0,T586&lt;0),"erreur","OK")</f>
        <v>OK</v>
      </c>
      <c r="X586" s="73" t="str">
        <f>IF(P586&gt;1,"justifier la différence","OK")</f>
        <v>OK</v>
      </c>
      <c r="Z586" s="332"/>
      <c r="AA586" s="332"/>
      <c r="AB586" s="332"/>
    </row>
    <row r="587" spans="1:28" ht="15" customHeight="1" x14ac:dyDescent="0.45">
      <c r="A587" s="201">
        <v>577</v>
      </c>
      <c r="B587" s="201">
        <f t="shared" si="200"/>
        <v>4</v>
      </c>
      <c r="C587" s="202">
        <v>6321</v>
      </c>
      <c r="E587" s="222" t="s">
        <v>234</v>
      </c>
      <c r="F587" s="222"/>
      <c r="G587" s="226">
        <v>6321</v>
      </c>
      <c r="H587" s="222" t="s">
        <v>234</v>
      </c>
      <c r="I587" s="222" t="s">
        <v>234</v>
      </c>
      <c r="J587" s="222" t="s">
        <v>234</v>
      </c>
      <c r="K587" s="222" t="s">
        <v>234</v>
      </c>
      <c r="L587" s="222" t="s">
        <v>234</v>
      </c>
      <c r="M587" s="226" t="s">
        <v>695</v>
      </c>
      <c r="N587" s="224"/>
      <c r="P587" s="225">
        <f>N587-P588-P589-P590-P591-P592-P593</f>
        <v>0</v>
      </c>
      <c r="Q587" s="201" t="s">
        <v>234</v>
      </c>
      <c r="R587" s="224"/>
      <c r="T587" s="225">
        <f>R587+T588+T593</f>
        <v>0</v>
      </c>
      <c r="Z587" s="332"/>
      <c r="AA587" s="332"/>
      <c r="AB587" s="332"/>
    </row>
    <row r="588" spans="1:28" ht="15" customHeight="1" x14ac:dyDescent="0.45">
      <c r="A588" s="201">
        <v>578</v>
      </c>
      <c r="B588" s="201">
        <f t="shared" ref="B588:B651" si="229">LEN(C588)</f>
        <v>5</v>
      </c>
      <c r="C588" s="202">
        <v>63211</v>
      </c>
      <c r="E588" s="222" t="s">
        <v>234</v>
      </c>
      <c r="F588" s="222"/>
      <c r="G588" s="222" t="s">
        <v>234</v>
      </c>
      <c r="H588" s="227">
        <v>63211</v>
      </c>
      <c r="I588" s="222" t="s">
        <v>234</v>
      </c>
      <c r="J588" s="222" t="s">
        <v>234</v>
      </c>
      <c r="K588" s="222" t="s">
        <v>234</v>
      </c>
      <c r="L588" s="222" t="s">
        <v>234</v>
      </c>
      <c r="M588" s="227" t="s">
        <v>696</v>
      </c>
      <c r="N588" s="224"/>
      <c r="P588" s="225">
        <f>N588-P589-P590-P591-P592</f>
        <v>0</v>
      </c>
      <c r="Q588" s="201" t="s">
        <v>234</v>
      </c>
      <c r="R588" s="224"/>
      <c r="T588" s="225">
        <f>R588+T589+T590+T591+T592</f>
        <v>0</v>
      </c>
      <c r="Z588" s="332"/>
      <c r="AA588" s="332"/>
      <c r="AB588" s="332"/>
    </row>
    <row r="589" spans="1:28" ht="15" customHeight="1" x14ac:dyDescent="0.45">
      <c r="A589" s="201">
        <v>579</v>
      </c>
      <c r="B589" s="201">
        <f t="shared" si="229"/>
        <v>6</v>
      </c>
      <c r="C589" s="202">
        <v>632111</v>
      </c>
      <c r="E589" s="222" t="s">
        <v>234</v>
      </c>
      <c r="F589" s="222"/>
      <c r="G589" s="222" t="s">
        <v>234</v>
      </c>
      <c r="H589" s="222" t="s">
        <v>234</v>
      </c>
      <c r="I589" s="229">
        <v>632111</v>
      </c>
      <c r="J589" s="222" t="s">
        <v>234</v>
      </c>
      <c r="K589" s="222" t="s">
        <v>234</v>
      </c>
      <c r="L589" s="222" t="s">
        <v>234</v>
      </c>
      <c r="M589" s="229" t="s">
        <v>697</v>
      </c>
      <c r="N589" s="224"/>
      <c r="P589" s="225">
        <f t="shared" ref="P589:P592" si="230">N589</f>
        <v>0</v>
      </c>
      <c r="Q589" s="201" t="s">
        <v>234</v>
      </c>
      <c r="R589" s="224"/>
      <c r="T589" s="225">
        <f t="shared" ref="T589:T592" si="231">R589</f>
        <v>0</v>
      </c>
      <c r="Z589" s="332"/>
      <c r="AA589" s="332"/>
      <c r="AB589" s="332"/>
    </row>
    <row r="590" spans="1:28" ht="15" customHeight="1" x14ac:dyDescent="0.45">
      <c r="A590" s="201">
        <v>580</v>
      </c>
      <c r="B590" s="201">
        <f t="shared" si="229"/>
        <v>6</v>
      </c>
      <c r="C590" s="202">
        <v>632112</v>
      </c>
      <c r="E590" s="222" t="s">
        <v>234</v>
      </c>
      <c r="F590" s="222"/>
      <c r="G590" s="222" t="s">
        <v>234</v>
      </c>
      <c r="H590" s="222" t="s">
        <v>234</v>
      </c>
      <c r="I590" s="229">
        <v>632112</v>
      </c>
      <c r="J590" s="222" t="s">
        <v>234</v>
      </c>
      <c r="K590" s="222" t="s">
        <v>234</v>
      </c>
      <c r="L590" s="222" t="s">
        <v>234</v>
      </c>
      <c r="M590" s="229" t="s">
        <v>698</v>
      </c>
      <c r="N590" s="224"/>
      <c r="P590" s="225">
        <f t="shared" si="230"/>
        <v>0</v>
      </c>
      <c r="Q590" s="201" t="s">
        <v>234</v>
      </c>
      <c r="R590" s="224"/>
      <c r="T590" s="225">
        <f t="shared" si="231"/>
        <v>0</v>
      </c>
      <c r="Z590" s="332"/>
      <c r="AA590" s="332"/>
      <c r="AB590" s="332"/>
    </row>
    <row r="591" spans="1:28" ht="15" customHeight="1" x14ac:dyDescent="0.45">
      <c r="A591" s="201">
        <v>581</v>
      </c>
      <c r="B591" s="201">
        <f t="shared" si="229"/>
        <v>6</v>
      </c>
      <c r="C591" s="202">
        <v>632113</v>
      </c>
      <c r="E591" s="222" t="s">
        <v>234</v>
      </c>
      <c r="F591" s="222"/>
      <c r="G591" s="222" t="s">
        <v>234</v>
      </c>
      <c r="H591" s="222" t="s">
        <v>234</v>
      </c>
      <c r="I591" s="229">
        <v>632113</v>
      </c>
      <c r="J591" s="222" t="s">
        <v>234</v>
      </c>
      <c r="K591" s="222" t="s">
        <v>234</v>
      </c>
      <c r="L591" s="222" t="s">
        <v>234</v>
      </c>
      <c r="M591" s="229" t="s">
        <v>699</v>
      </c>
      <c r="N591" s="224"/>
      <c r="P591" s="225">
        <f t="shared" si="230"/>
        <v>0</v>
      </c>
      <c r="Q591" s="201" t="s">
        <v>234</v>
      </c>
      <c r="R591" s="224"/>
      <c r="T591" s="225">
        <f t="shared" si="231"/>
        <v>0</v>
      </c>
      <c r="Z591" s="332"/>
      <c r="AA591" s="332"/>
      <c r="AB591" s="332"/>
    </row>
    <row r="592" spans="1:28" ht="15" customHeight="1" x14ac:dyDescent="0.45">
      <c r="A592" s="201">
        <v>582</v>
      </c>
      <c r="B592" s="201">
        <f t="shared" si="229"/>
        <v>6</v>
      </c>
      <c r="C592" s="202">
        <v>632118</v>
      </c>
      <c r="E592" s="222" t="s">
        <v>234</v>
      </c>
      <c r="F592" s="222"/>
      <c r="G592" s="222" t="s">
        <v>234</v>
      </c>
      <c r="H592" s="222" t="s">
        <v>234</v>
      </c>
      <c r="I592" s="229">
        <v>632118</v>
      </c>
      <c r="J592" s="222" t="s">
        <v>234</v>
      </c>
      <c r="K592" s="222" t="s">
        <v>234</v>
      </c>
      <c r="L592" s="222" t="s">
        <v>234</v>
      </c>
      <c r="M592" s="229" t="s">
        <v>700</v>
      </c>
      <c r="N592" s="224"/>
      <c r="P592" s="225">
        <f t="shared" si="230"/>
        <v>0</v>
      </c>
      <c r="Q592" s="201" t="s">
        <v>234</v>
      </c>
      <c r="R592" s="224"/>
      <c r="T592" s="225">
        <f t="shared" si="231"/>
        <v>0</v>
      </c>
      <c r="Z592" s="332"/>
      <c r="AA592" s="332"/>
      <c r="AB592" s="332"/>
    </row>
    <row r="593" spans="1:28" ht="15" customHeight="1" x14ac:dyDescent="0.45">
      <c r="A593" s="201">
        <v>583</v>
      </c>
      <c r="B593" s="201">
        <f t="shared" si="229"/>
        <v>5</v>
      </c>
      <c r="C593" s="202">
        <v>63218</v>
      </c>
      <c r="E593" s="222" t="s">
        <v>234</v>
      </c>
      <c r="F593" s="222"/>
      <c r="G593" s="222" t="s">
        <v>234</v>
      </c>
      <c r="H593" s="227">
        <v>63218</v>
      </c>
      <c r="I593" s="222" t="s">
        <v>234</v>
      </c>
      <c r="J593" s="222" t="s">
        <v>234</v>
      </c>
      <c r="K593" s="222" t="s">
        <v>234</v>
      </c>
      <c r="L593" s="222" t="s">
        <v>234</v>
      </c>
      <c r="M593" s="227" t="s">
        <v>701</v>
      </c>
      <c r="N593" s="224"/>
      <c r="P593" s="225">
        <f>N593</f>
        <v>0</v>
      </c>
      <c r="Q593" s="201" t="s">
        <v>234</v>
      </c>
      <c r="R593" s="224"/>
      <c r="T593" s="225">
        <f>R593</f>
        <v>0</v>
      </c>
      <c r="Z593" s="332"/>
      <c r="AA593" s="332"/>
      <c r="AB593" s="332"/>
    </row>
    <row r="594" spans="1:28" ht="15" customHeight="1" x14ac:dyDescent="0.45">
      <c r="A594" s="201">
        <v>584</v>
      </c>
      <c r="B594" s="201">
        <f t="shared" si="229"/>
        <v>4</v>
      </c>
      <c r="C594" s="202">
        <v>6322</v>
      </c>
      <c r="E594" s="222" t="s">
        <v>234</v>
      </c>
      <c r="F594" s="222"/>
      <c r="G594" s="226">
        <v>6322</v>
      </c>
      <c r="H594" s="222" t="s">
        <v>234</v>
      </c>
      <c r="I594" s="222" t="s">
        <v>234</v>
      </c>
      <c r="J594" s="222" t="s">
        <v>234</v>
      </c>
      <c r="K594" s="222" t="s">
        <v>234</v>
      </c>
      <c r="L594" s="222" t="s">
        <v>234</v>
      </c>
      <c r="M594" s="226" t="s">
        <v>702</v>
      </c>
      <c r="N594" s="224"/>
      <c r="P594" s="225">
        <f>N594</f>
        <v>0</v>
      </c>
      <c r="Q594" s="201" t="s">
        <v>234</v>
      </c>
      <c r="R594" s="224"/>
      <c r="T594" s="225">
        <f>R594</f>
        <v>0</v>
      </c>
      <c r="Z594" s="332"/>
      <c r="AA594" s="332"/>
      <c r="AB594" s="332"/>
    </row>
    <row r="595" spans="1:28" ht="15" customHeight="1" x14ac:dyDescent="0.45">
      <c r="A595" s="201">
        <v>585</v>
      </c>
      <c r="B595" s="201">
        <f t="shared" si="229"/>
        <v>4</v>
      </c>
      <c r="C595" s="202">
        <v>6323</v>
      </c>
      <c r="E595" s="222" t="s">
        <v>234</v>
      </c>
      <c r="F595" s="222"/>
      <c r="G595" s="226">
        <v>6323</v>
      </c>
      <c r="H595" s="222" t="s">
        <v>234</v>
      </c>
      <c r="I595" s="222" t="s">
        <v>234</v>
      </c>
      <c r="J595" s="222" t="s">
        <v>234</v>
      </c>
      <c r="K595" s="222" t="s">
        <v>234</v>
      </c>
      <c r="L595" s="222" t="s">
        <v>234</v>
      </c>
      <c r="M595" s="226" t="s">
        <v>703</v>
      </c>
      <c r="N595" s="224"/>
      <c r="P595" s="225">
        <f t="shared" ref="P595:P596" si="232">N595</f>
        <v>0</v>
      </c>
      <c r="Q595" s="201" t="s">
        <v>234</v>
      </c>
      <c r="R595" s="224"/>
      <c r="T595" s="225">
        <f t="shared" ref="T595:T596" si="233">R595</f>
        <v>0</v>
      </c>
      <c r="Z595" s="332"/>
      <c r="AA595" s="332"/>
      <c r="AB595" s="332"/>
    </row>
    <row r="596" spans="1:28" ht="15" customHeight="1" x14ac:dyDescent="0.45">
      <c r="A596" s="201">
        <v>586</v>
      </c>
      <c r="B596" s="201">
        <f t="shared" si="229"/>
        <v>4</v>
      </c>
      <c r="C596" s="202">
        <v>6324</v>
      </c>
      <c r="E596" s="222" t="s">
        <v>234</v>
      </c>
      <c r="F596" s="222"/>
      <c r="G596" s="226">
        <v>6324</v>
      </c>
      <c r="H596" s="222" t="s">
        <v>234</v>
      </c>
      <c r="I596" s="222" t="s">
        <v>234</v>
      </c>
      <c r="J596" s="222" t="s">
        <v>234</v>
      </c>
      <c r="K596" s="222" t="s">
        <v>234</v>
      </c>
      <c r="L596" s="222" t="s">
        <v>234</v>
      </c>
      <c r="M596" s="226" t="s">
        <v>704</v>
      </c>
      <c r="N596" s="224"/>
      <c r="P596" s="225">
        <f t="shared" si="232"/>
        <v>0</v>
      </c>
      <c r="Q596" s="201" t="s">
        <v>234</v>
      </c>
      <c r="R596" s="224"/>
      <c r="T596" s="225">
        <f t="shared" si="233"/>
        <v>0</v>
      </c>
      <c r="Z596" s="332"/>
      <c r="AA596" s="332"/>
      <c r="AB596" s="332"/>
    </row>
    <row r="597" spans="1:28" ht="15" customHeight="1" x14ac:dyDescent="0.45">
      <c r="A597" s="201">
        <v>587</v>
      </c>
      <c r="B597" s="201">
        <f t="shared" si="229"/>
        <v>3</v>
      </c>
      <c r="C597" s="202">
        <v>633</v>
      </c>
      <c r="E597" s="222" t="s">
        <v>234</v>
      </c>
      <c r="F597" s="223">
        <v>633</v>
      </c>
      <c r="G597" s="222" t="s">
        <v>234</v>
      </c>
      <c r="H597" s="222" t="s">
        <v>234</v>
      </c>
      <c r="I597" s="222" t="s">
        <v>234</v>
      </c>
      <c r="J597" s="222" t="s">
        <v>234</v>
      </c>
      <c r="K597" s="222" t="s">
        <v>234</v>
      </c>
      <c r="L597" s="222" t="s">
        <v>234</v>
      </c>
      <c r="M597" s="223" t="s">
        <v>705</v>
      </c>
      <c r="N597" s="224"/>
      <c r="P597" s="225">
        <f>N597-SUM(P598:P696)</f>
        <v>0</v>
      </c>
      <c r="Q597" s="201" t="s">
        <v>234</v>
      </c>
      <c r="R597" s="224"/>
      <c r="T597" s="225">
        <f>R597+T598+T644+T673+T696</f>
        <v>0</v>
      </c>
      <c r="V597" s="73" t="str">
        <f>IF(OR(P597&lt;0,T597&lt;0),"erreur","OK")</f>
        <v>OK</v>
      </c>
      <c r="X597" s="73" t="str">
        <f>IF(P597&gt;1,"justifier la différence","OK")</f>
        <v>OK</v>
      </c>
      <c r="Z597" s="332"/>
      <c r="AA597" s="332"/>
      <c r="AB597" s="332"/>
    </row>
    <row r="598" spans="1:28" ht="15" customHeight="1" x14ac:dyDescent="0.45">
      <c r="A598" s="201">
        <v>588</v>
      </c>
      <c r="B598" s="201">
        <f t="shared" si="229"/>
        <v>4</v>
      </c>
      <c r="C598" s="202">
        <v>6331</v>
      </c>
      <c r="E598" s="222" t="s">
        <v>234</v>
      </c>
      <c r="F598" s="222"/>
      <c r="G598" s="226">
        <v>6331</v>
      </c>
      <c r="H598" s="222" t="s">
        <v>234</v>
      </c>
      <c r="I598" s="222" t="s">
        <v>234</v>
      </c>
      <c r="J598" s="222" t="s">
        <v>234</v>
      </c>
      <c r="K598" s="222" t="s">
        <v>234</v>
      </c>
      <c r="L598" s="222" t="s">
        <v>234</v>
      </c>
      <c r="M598" s="226" t="s">
        <v>706</v>
      </c>
      <c r="N598" s="224"/>
      <c r="P598" s="225">
        <f>N598-P599-P600-P601-P602-P603-P604-P605-P606-P607-P608-P609-P610-P611-P612-P613-P614-P615-P616-P617-P618-P619-P620-P621-P622-P623-P624-P625-P626-P627-P628-P629-P630-P631-P632-P633-P634-P635-P636-P637-P638-P639-P640-P641-P642-P643</f>
        <v>0</v>
      </c>
      <c r="Q598" s="201" t="s">
        <v>234</v>
      </c>
      <c r="R598" s="224"/>
      <c r="T598" s="225">
        <f>R598+T599+T600+T609</f>
        <v>0</v>
      </c>
      <c r="Z598" s="332"/>
      <c r="AA598" s="332"/>
      <c r="AB598" s="332"/>
    </row>
    <row r="599" spans="1:28" ht="15" customHeight="1" x14ac:dyDescent="0.45">
      <c r="A599" s="201">
        <v>589</v>
      </c>
      <c r="B599" s="201">
        <f t="shared" si="229"/>
        <v>5</v>
      </c>
      <c r="C599" s="202">
        <v>63311</v>
      </c>
      <c r="E599" s="222" t="s">
        <v>234</v>
      </c>
      <c r="F599" s="222"/>
      <c r="G599" s="222" t="s">
        <v>234</v>
      </c>
      <c r="H599" s="227">
        <v>63311</v>
      </c>
      <c r="I599" s="222" t="s">
        <v>234</v>
      </c>
      <c r="J599" s="222" t="s">
        <v>234</v>
      </c>
      <c r="K599" s="222" t="s">
        <v>234</v>
      </c>
      <c r="L599" s="222" t="s">
        <v>234</v>
      </c>
      <c r="M599" s="227" t="s">
        <v>294</v>
      </c>
      <c r="N599" s="224"/>
      <c r="P599" s="225">
        <f>N599</f>
        <v>0</v>
      </c>
      <c r="Q599" s="201" t="s">
        <v>234</v>
      </c>
      <c r="R599" s="224"/>
      <c r="T599" s="225">
        <f>R599</f>
        <v>0</v>
      </c>
      <c r="Z599" s="332"/>
      <c r="AA599" s="332"/>
      <c r="AB599" s="332"/>
    </row>
    <row r="600" spans="1:28" ht="15" customHeight="1" x14ac:dyDescent="0.45">
      <c r="A600" s="201">
        <v>590</v>
      </c>
      <c r="B600" s="201">
        <f t="shared" si="229"/>
        <v>5</v>
      </c>
      <c r="C600" s="202">
        <v>63312</v>
      </c>
      <c r="E600" s="222" t="s">
        <v>234</v>
      </c>
      <c r="F600" s="222"/>
      <c r="G600" s="222" t="s">
        <v>234</v>
      </c>
      <c r="H600" s="227">
        <v>63312</v>
      </c>
      <c r="I600" s="222" t="s">
        <v>234</v>
      </c>
      <c r="J600" s="222" t="s">
        <v>234</v>
      </c>
      <c r="K600" s="222" t="s">
        <v>234</v>
      </c>
      <c r="L600" s="222" t="s">
        <v>234</v>
      </c>
      <c r="M600" s="227" t="s">
        <v>707</v>
      </c>
      <c r="N600" s="224"/>
      <c r="P600" s="225">
        <f>N600-P601-P602-P603-P604-P605-P606-P607-P608</f>
        <v>0</v>
      </c>
      <c r="Q600" s="201" t="s">
        <v>234</v>
      </c>
      <c r="R600" s="224"/>
      <c r="T600" s="225">
        <f>R600+T601+T602+T605+T606+T607+T608</f>
        <v>0</v>
      </c>
      <c r="Z600" s="332"/>
      <c r="AA600" s="332"/>
      <c r="AB600" s="332"/>
    </row>
    <row r="601" spans="1:28" ht="15" customHeight="1" x14ac:dyDescent="0.45">
      <c r="A601" s="201">
        <v>591</v>
      </c>
      <c r="B601" s="201">
        <f t="shared" si="229"/>
        <v>6</v>
      </c>
      <c r="C601" s="202">
        <v>633121</v>
      </c>
      <c r="E601" s="222" t="s">
        <v>234</v>
      </c>
      <c r="F601" s="222"/>
      <c r="G601" s="222" t="s">
        <v>234</v>
      </c>
      <c r="H601" s="222" t="s">
        <v>234</v>
      </c>
      <c r="I601" s="229">
        <v>633121</v>
      </c>
      <c r="J601" s="222" t="s">
        <v>234</v>
      </c>
      <c r="K601" s="222" t="s">
        <v>234</v>
      </c>
      <c r="L601" s="222" t="s">
        <v>234</v>
      </c>
      <c r="M601" s="229" t="s">
        <v>708</v>
      </c>
      <c r="N601" s="224"/>
      <c r="P601" s="225">
        <f>N601</f>
        <v>0</v>
      </c>
      <c r="Q601" s="201" t="s">
        <v>234</v>
      </c>
      <c r="R601" s="224"/>
      <c r="T601" s="225">
        <f>R601</f>
        <v>0</v>
      </c>
      <c r="Z601" s="332"/>
      <c r="AA601" s="332"/>
      <c r="AB601" s="332"/>
    </row>
    <row r="602" spans="1:28" ht="15" customHeight="1" x14ac:dyDescent="0.45">
      <c r="A602" s="201">
        <v>592</v>
      </c>
      <c r="B602" s="201">
        <f t="shared" si="229"/>
        <v>6</v>
      </c>
      <c r="C602" s="202">
        <v>633122</v>
      </c>
      <c r="E602" s="222" t="s">
        <v>234</v>
      </c>
      <c r="F602" s="222"/>
      <c r="G602" s="222" t="s">
        <v>234</v>
      </c>
      <c r="H602" s="222" t="s">
        <v>234</v>
      </c>
      <c r="I602" s="229">
        <v>633122</v>
      </c>
      <c r="J602" s="222" t="s">
        <v>234</v>
      </c>
      <c r="K602" s="222" t="s">
        <v>234</v>
      </c>
      <c r="L602" s="222" t="s">
        <v>234</v>
      </c>
      <c r="M602" s="229" t="s">
        <v>709</v>
      </c>
      <c r="N602" s="224"/>
      <c r="P602" s="225">
        <f>N602-P603-P604</f>
        <v>0</v>
      </c>
      <c r="Q602" s="201" t="s">
        <v>234</v>
      </c>
      <c r="R602" s="224"/>
      <c r="T602" s="225">
        <f>R602+T603+T604</f>
        <v>0</v>
      </c>
      <c r="Z602" s="332"/>
      <c r="AA602" s="332"/>
      <c r="AB602" s="332"/>
    </row>
    <row r="603" spans="1:28" ht="15" customHeight="1" x14ac:dyDescent="0.45">
      <c r="A603" s="201">
        <v>593</v>
      </c>
      <c r="B603" s="201">
        <f t="shared" si="229"/>
        <v>7</v>
      </c>
      <c r="C603" s="202">
        <v>6331221</v>
      </c>
      <c r="E603" s="222" t="s">
        <v>234</v>
      </c>
      <c r="F603" s="222"/>
      <c r="G603" s="222" t="s">
        <v>234</v>
      </c>
      <c r="H603" s="222" t="s">
        <v>234</v>
      </c>
      <c r="I603" s="222" t="s">
        <v>234</v>
      </c>
      <c r="J603" s="230">
        <v>6331221</v>
      </c>
      <c r="K603" s="222" t="s">
        <v>234</v>
      </c>
      <c r="L603" s="222" t="s">
        <v>234</v>
      </c>
      <c r="M603" s="230" t="s">
        <v>710</v>
      </c>
      <c r="N603" s="224"/>
      <c r="P603" s="225">
        <f t="shared" ref="P603:P604" si="234">N603</f>
        <v>0</v>
      </c>
      <c r="Q603" s="201" t="s">
        <v>234</v>
      </c>
      <c r="R603" s="224"/>
      <c r="T603" s="225">
        <f t="shared" ref="T603:T604" si="235">R603</f>
        <v>0</v>
      </c>
      <c r="Z603" s="332"/>
      <c r="AA603" s="332"/>
      <c r="AB603" s="332"/>
    </row>
    <row r="604" spans="1:28" ht="15" customHeight="1" x14ac:dyDescent="0.45">
      <c r="A604" s="201">
        <v>594</v>
      </c>
      <c r="B604" s="201">
        <f t="shared" si="229"/>
        <v>7</v>
      </c>
      <c r="C604" s="202">
        <v>6331228</v>
      </c>
      <c r="E604" s="222" t="s">
        <v>234</v>
      </c>
      <c r="F604" s="222"/>
      <c r="G604" s="222" t="s">
        <v>234</v>
      </c>
      <c r="H604" s="222" t="s">
        <v>234</v>
      </c>
      <c r="I604" s="222" t="s">
        <v>234</v>
      </c>
      <c r="J604" s="230">
        <v>6331228</v>
      </c>
      <c r="K604" s="222" t="s">
        <v>234</v>
      </c>
      <c r="L604" s="222" t="s">
        <v>234</v>
      </c>
      <c r="M604" s="230" t="s">
        <v>711</v>
      </c>
      <c r="N604" s="224"/>
      <c r="P604" s="225">
        <f t="shared" si="234"/>
        <v>0</v>
      </c>
      <c r="Q604" s="201" t="s">
        <v>234</v>
      </c>
      <c r="R604" s="224"/>
      <c r="T604" s="225">
        <f t="shared" si="235"/>
        <v>0</v>
      </c>
      <c r="Z604" s="332"/>
      <c r="AA604" s="332"/>
      <c r="AB604" s="332"/>
    </row>
    <row r="605" spans="1:28" ht="15" customHeight="1" x14ac:dyDescent="0.45">
      <c r="A605" s="201">
        <v>595</v>
      </c>
      <c r="B605" s="201">
        <f t="shared" si="229"/>
        <v>6</v>
      </c>
      <c r="C605" s="202">
        <v>633123</v>
      </c>
      <c r="E605" s="222" t="s">
        <v>234</v>
      </c>
      <c r="F605" s="222"/>
      <c r="G605" s="222" t="s">
        <v>234</v>
      </c>
      <c r="H605" s="222" t="s">
        <v>234</v>
      </c>
      <c r="I605" s="229">
        <v>633123</v>
      </c>
      <c r="J605" s="222" t="s">
        <v>234</v>
      </c>
      <c r="K605" s="222" t="s">
        <v>234</v>
      </c>
      <c r="L605" s="222" t="s">
        <v>234</v>
      </c>
      <c r="M605" s="229" t="s">
        <v>712</v>
      </c>
      <c r="N605" s="224"/>
      <c r="P605" s="225">
        <f>N605</f>
        <v>0</v>
      </c>
      <c r="Q605" s="201" t="s">
        <v>234</v>
      </c>
      <c r="R605" s="224"/>
      <c r="T605" s="225">
        <f>R605</f>
        <v>0</v>
      </c>
      <c r="Z605" s="332"/>
      <c r="AA605" s="332"/>
      <c r="AB605" s="332"/>
    </row>
    <row r="606" spans="1:28" ht="15" customHeight="1" x14ac:dyDescent="0.45">
      <c r="A606" s="201">
        <v>596</v>
      </c>
      <c r="B606" s="201">
        <f t="shared" si="229"/>
        <v>6</v>
      </c>
      <c r="C606" s="202">
        <v>633124</v>
      </c>
      <c r="E606" s="222" t="s">
        <v>234</v>
      </c>
      <c r="F606" s="222"/>
      <c r="G606" s="222" t="s">
        <v>234</v>
      </c>
      <c r="H606" s="222" t="s">
        <v>234</v>
      </c>
      <c r="I606" s="229">
        <v>633124</v>
      </c>
      <c r="J606" s="222" t="s">
        <v>234</v>
      </c>
      <c r="K606" s="222" t="s">
        <v>234</v>
      </c>
      <c r="L606" s="222" t="s">
        <v>234</v>
      </c>
      <c r="M606" s="229" t="s">
        <v>713</v>
      </c>
      <c r="N606" s="224"/>
      <c r="P606" s="225">
        <f t="shared" ref="P606:P608" si="236">N606</f>
        <v>0</v>
      </c>
      <c r="Q606" s="201" t="s">
        <v>234</v>
      </c>
      <c r="R606" s="224"/>
      <c r="T606" s="225">
        <f t="shared" ref="T606:T608" si="237">R606</f>
        <v>0</v>
      </c>
      <c r="Z606" s="332"/>
      <c r="AA606" s="332"/>
      <c r="AB606" s="332"/>
    </row>
    <row r="607" spans="1:28" ht="15" customHeight="1" x14ac:dyDescent="0.45">
      <c r="A607" s="201">
        <v>597</v>
      </c>
      <c r="B607" s="201">
        <f t="shared" si="229"/>
        <v>6</v>
      </c>
      <c r="C607" s="202">
        <v>633125</v>
      </c>
      <c r="E607" s="222" t="s">
        <v>234</v>
      </c>
      <c r="F607" s="222"/>
      <c r="G607" s="222" t="s">
        <v>234</v>
      </c>
      <c r="H607" s="222" t="s">
        <v>234</v>
      </c>
      <c r="I607" s="229">
        <v>633125</v>
      </c>
      <c r="J607" s="222" t="s">
        <v>234</v>
      </c>
      <c r="K607" s="222" t="s">
        <v>234</v>
      </c>
      <c r="L607" s="222" t="s">
        <v>234</v>
      </c>
      <c r="M607" s="229" t="s">
        <v>714</v>
      </c>
      <c r="N607" s="224"/>
      <c r="P607" s="225">
        <f t="shared" si="236"/>
        <v>0</v>
      </c>
      <c r="Q607" s="201" t="s">
        <v>234</v>
      </c>
      <c r="R607" s="224"/>
      <c r="T607" s="225">
        <f t="shared" si="237"/>
        <v>0</v>
      </c>
      <c r="Z607" s="332"/>
      <c r="AA607" s="332"/>
      <c r="AB607" s="332"/>
    </row>
    <row r="608" spans="1:28" ht="15" customHeight="1" x14ac:dyDescent="0.45">
      <c r="A608" s="201">
        <v>598</v>
      </c>
      <c r="B608" s="201">
        <f t="shared" si="229"/>
        <v>6</v>
      </c>
      <c r="C608" s="202">
        <v>633128</v>
      </c>
      <c r="E608" s="222" t="s">
        <v>234</v>
      </c>
      <c r="F608" s="222"/>
      <c r="G608" s="222" t="s">
        <v>234</v>
      </c>
      <c r="H608" s="222" t="s">
        <v>234</v>
      </c>
      <c r="I608" s="229">
        <v>633128</v>
      </c>
      <c r="J608" s="222" t="s">
        <v>234</v>
      </c>
      <c r="K608" s="222" t="s">
        <v>234</v>
      </c>
      <c r="L608" s="222" t="s">
        <v>234</v>
      </c>
      <c r="M608" s="229" t="s">
        <v>715</v>
      </c>
      <c r="N608" s="224"/>
      <c r="P608" s="225">
        <f t="shared" si="236"/>
        <v>0</v>
      </c>
      <c r="Q608" s="201" t="s">
        <v>234</v>
      </c>
      <c r="R608" s="224"/>
      <c r="T608" s="225">
        <f t="shared" si="237"/>
        <v>0</v>
      </c>
      <c r="Z608" s="332"/>
      <c r="AA608" s="332"/>
      <c r="AB608" s="332"/>
    </row>
    <row r="609" spans="1:28" ht="15" customHeight="1" x14ac:dyDescent="0.45">
      <c r="A609" s="201">
        <v>599</v>
      </c>
      <c r="B609" s="201">
        <f t="shared" si="229"/>
        <v>5</v>
      </c>
      <c r="C609" s="202">
        <v>63313</v>
      </c>
      <c r="E609" s="222" t="s">
        <v>234</v>
      </c>
      <c r="F609" s="222"/>
      <c r="G609" s="222" t="s">
        <v>234</v>
      </c>
      <c r="H609" s="227">
        <v>63313</v>
      </c>
      <c r="I609" s="222" t="s">
        <v>234</v>
      </c>
      <c r="J609" s="222" t="s">
        <v>234</v>
      </c>
      <c r="K609" s="222" t="s">
        <v>234</v>
      </c>
      <c r="L609" s="222" t="s">
        <v>234</v>
      </c>
      <c r="M609" s="227" t="s">
        <v>716</v>
      </c>
      <c r="N609" s="224"/>
      <c r="P609" s="225">
        <f>N609-P610-P611-P612-P613-P614-P615-P616-P617-P618-P619-P620-P621-P622-P623-P624-P625-P626-P627-P628-P629-P630-P631-P632-P633-P634-P635-P636-P637-P638-P639-P640-P641-P642-P643</f>
        <v>0</v>
      </c>
      <c r="Q609" s="201" t="s">
        <v>234</v>
      </c>
      <c r="R609" s="224"/>
      <c r="T609" s="225">
        <f>R609+T610+T627</f>
        <v>0</v>
      </c>
      <c r="Z609" s="332"/>
      <c r="AA609" s="332"/>
      <c r="AB609" s="332"/>
    </row>
    <row r="610" spans="1:28" ht="15" customHeight="1" x14ac:dyDescent="0.45">
      <c r="A610" s="201">
        <v>600</v>
      </c>
      <c r="B610" s="201">
        <f t="shared" si="229"/>
        <v>6</v>
      </c>
      <c r="C610" s="202">
        <v>633131</v>
      </c>
      <c r="E610" s="222" t="s">
        <v>234</v>
      </c>
      <c r="F610" s="222"/>
      <c r="G610" s="222" t="s">
        <v>234</v>
      </c>
      <c r="H610" s="222" t="s">
        <v>234</v>
      </c>
      <c r="I610" s="229">
        <v>633131</v>
      </c>
      <c r="J610" s="222" t="s">
        <v>234</v>
      </c>
      <c r="K610" s="222" t="s">
        <v>234</v>
      </c>
      <c r="L610" s="222" t="s">
        <v>234</v>
      </c>
      <c r="M610" s="229" t="s">
        <v>717</v>
      </c>
      <c r="N610" s="224"/>
      <c r="P610" s="225">
        <f>N610-P611-P612-P613-P614-P615-P616-P617-P618-P619-P620-P621-P622-P623-P624-P625-P626</f>
        <v>0</v>
      </c>
      <c r="Q610" s="201" t="s">
        <v>234</v>
      </c>
      <c r="R610" s="224"/>
      <c r="T610" s="225">
        <f>R610+T611+T614+T617</f>
        <v>0</v>
      </c>
      <c r="Z610" s="332"/>
      <c r="AA610" s="332"/>
      <c r="AB610" s="332"/>
    </row>
    <row r="611" spans="1:28" ht="15" customHeight="1" x14ac:dyDescent="0.45">
      <c r="A611" s="201">
        <v>601</v>
      </c>
      <c r="B611" s="201">
        <f t="shared" si="229"/>
        <v>7</v>
      </c>
      <c r="C611" s="202">
        <v>6331311</v>
      </c>
      <c r="E611" s="222" t="s">
        <v>234</v>
      </c>
      <c r="F611" s="222"/>
      <c r="G611" s="222" t="s">
        <v>234</v>
      </c>
      <c r="H611" s="222" t="s">
        <v>234</v>
      </c>
      <c r="I611" s="222" t="s">
        <v>234</v>
      </c>
      <c r="J611" s="230">
        <v>6331311</v>
      </c>
      <c r="K611" s="222" t="s">
        <v>234</v>
      </c>
      <c r="L611" s="222" t="s">
        <v>234</v>
      </c>
      <c r="M611" s="230" t="s">
        <v>718</v>
      </c>
      <c r="N611" s="224"/>
      <c r="P611" s="225">
        <f>N611-P612-P613</f>
        <v>0</v>
      </c>
      <c r="Q611" s="201" t="s">
        <v>234</v>
      </c>
      <c r="R611" s="224"/>
      <c r="T611" s="225">
        <f>R611+T612+T613</f>
        <v>0</v>
      </c>
      <c r="Z611" s="332"/>
      <c r="AA611" s="332"/>
      <c r="AB611" s="332"/>
    </row>
    <row r="612" spans="1:28" ht="15" customHeight="1" x14ac:dyDescent="0.45">
      <c r="A612" s="201">
        <v>602</v>
      </c>
      <c r="B612" s="201">
        <f t="shared" si="229"/>
        <v>8</v>
      </c>
      <c r="C612" s="202">
        <v>63313111</v>
      </c>
      <c r="E612" s="222" t="s">
        <v>234</v>
      </c>
      <c r="F612" s="222"/>
      <c r="G612" s="222" t="s">
        <v>234</v>
      </c>
      <c r="H612" s="222" t="s">
        <v>234</v>
      </c>
      <c r="I612" s="222" t="s">
        <v>234</v>
      </c>
      <c r="J612" s="222" t="s">
        <v>234</v>
      </c>
      <c r="K612" s="231">
        <v>63313111</v>
      </c>
      <c r="L612" s="222" t="s">
        <v>234</v>
      </c>
      <c r="M612" s="231" t="s">
        <v>376</v>
      </c>
      <c r="N612" s="224"/>
      <c r="P612" s="225">
        <f t="shared" ref="P612:P613" si="238">N612</f>
        <v>0</v>
      </c>
      <c r="Q612" s="201" t="s">
        <v>234</v>
      </c>
      <c r="R612" s="224"/>
      <c r="T612" s="225">
        <f t="shared" ref="T612:T613" si="239">R612</f>
        <v>0</v>
      </c>
      <c r="Z612" s="332"/>
      <c r="AA612" s="332"/>
      <c r="AB612" s="332"/>
    </row>
    <row r="613" spans="1:28" ht="15" customHeight="1" x14ac:dyDescent="0.45">
      <c r="A613" s="201">
        <v>603</v>
      </c>
      <c r="B613" s="201">
        <f t="shared" si="229"/>
        <v>8</v>
      </c>
      <c r="C613" s="202">
        <v>63313112</v>
      </c>
      <c r="E613" s="222" t="s">
        <v>234</v>
      </c>
      <c r="F613" s="222"/>
      <c r="G613" s="222" t="s">
        <v>234</v>
      </c>
      <c r="H613" s="222" t="s">
        <v>234</v>
      </c>
      <c r="I613" s="222" t="s">
        <v>234</v>
      </c>
      <c r="J613" s="222" t="s">
        <v>234</v>
      </c>
      <c r="K613" s="231">
        <v>63313112</v>
      </c>
      <c r="L613" s="222" t="s">
        <v>234</v>
      </c>
      <c r="M613" s="231" t="s">
        <v>719</v>
      </c>
      <c r="N613" s="224"/>
      <c r="P613" s="225">
        <f t="shared" si="238"/>
        <v>0</v>
      </c>
      <c r="Q613" s="201" t="s">
        <v>234</v>
      </c>
      <c r="R613" s="224"/>
      <c r="T613" s="225">
        <f t="shared" si="239"/>
        <v>0</v>
      </c>
      <c r="Z613" s="332"/>
      <c r="AA613" s="332"/>
      <c r="AB613" s="332"/>
    </row>
    <row r="614" spans="1:28" ht="15" customHeight="1" x14ac:dyDescent="0.45">
      <c r="A614" s="201">
        <v>604</v>
      </c>
      <c r="B614" s="201">
        <f t="shared" si="229"/>
        <v>7</v>
      </c>
      <c r="C614" s="202">
        <v>6331312</v>
      </c>
      <c r="E614" s="222" t="s">
        <v>234</v>
      </c>
      <c r="F614" s="222"/>
      <c r="G614" s="222" t="s">
        <v>234</v>
      </c>
      <c r="H614" s="222" t="s">
        <v>234</v>
      </c>
      <c r="I614" s="222" t="s">
        <v>234</v>
      </c>
      <c r="J614" s="230">
        <v>6331312</v>
      </c>
      <c r="K614" s="222" t="s">
        <v>234</v>
      </c>
      <c r="L614" s="222" t="s">
        <v>234</v>
      </c>
      <c r="M614" s="230" t="s">
        <v>720</v>
      </c>
      <c r="N614" s="224"/>
      <c r="P614" s="225">
        <f>N614-P615-P616</f>
        <v>0</v>
      </c>
      <c r="Q614" s="201" t="s">
        <v>234</v>
      </c>
      <c r="R614" s="224"/>
      <c r="T614" s="225">
        <f>R614+T615+T616</f>
        <v>0</v>
      </c>
      <c r="Z614" s="332"/>
      <c r="AA614" s="332"/>
      <c r="AB614" s="332"/>
    </row>
    <row r="615" spans="1:28" ht="15" customHeight="1" x14ac:dyDescent="0.45">
      <c r="A615" s="201">
        <v>605</v>
      </c>
      <c r="B615" s="201">
        <f t="shared" si="229"/>
        <v>8</v>
      </c>
      <c r="C615" s="202">
        <v>63313121</v>
      </c>
      <c r="E615" s="222" t="s">
        <v>234</v>
      </c>
      <c r="F615" s="222"/>
      <c r="G615" s="222" t="s">
        <v>234</v>
      </c>
      <c r="H615" s="222" t="s">
        <v>234</v>
      </c>
      <c r="I615" s="222" t="s">
        <v>234</v>
      </c>
      <c r="J615" s="222" t="s">
        <v>234</v>
      </c>
      <c r="K615" s="231">
        <v>63313121</v>
      </c>
      <c r="L615" s="222" t="s">
        <v>234</v>
      </c>
      <c r="M615" s="231" t="s">
        <v>376</v>
      </c>
      <c r="N615" s="224"/>
      <c r="P615" s="225">
        <f>N615</f>
        <v>0</v>
      </c>
      <c r="Q615" s="201" t="s">
        <v>234</v>
      </c>
      <c r="R615" s="224"/>
      <c r="T615" s="225">
        <f>R615</f>
        <v>0</v>
      </c>
      <c r="Z615" s="332"/>
      <c r="AA615" s="332"/>
      <c r="AB615" s="332"/>
    </row>
    <row r="616" spans="1:28" ht="15" customHeight="1" x14ac:dyDescent="0.45">
      <c r="A616" s="201">
        <v>606</v>
      </c>
      <c r="B616" s="201">
        <f t="shared" si="229"/>
        <v>8</v>
      </c>
      <c r="C616" s="202">
        <v>63313122</v>
      </c>
      <c r="E616" s="222" t="s">
        <v>234</v>
      </c>
      <c r="F616" s="222"/>
      <c r="G616" s="222" t="s">
        <v>234</v>
      </c>
      <c r="H616" s="222" t="s">
        <v>234</v>
      </c>
      <c r="I616" s="222" t="s">
        <v>234</v>
      </c>
      <c r="J616" s="222" t="s">
        <v>234</v>
      </c>
      <c r="K616" s="231">
        <v>63313122</v>
      </c>
      <c r="L616" s="222" t="s">
        <v>234</v>
      </c>
      <c r="M616" s="231" t="s">
        <v>719</v>
      </c>
      <c r="N616" s="224"/>
      <c r="P616" s="225">
        <f>N616-P618-P619-P620-P621-P622-P623-P624-P625-P626</f>
        <v>0</v>
      </c>
      <c r="Q616" s="201" t="s">
        <v>234</v>
      </c>
      <c r="R616" s="224"/>
      <c r="T616" s="225">
        <f>R616+T618+T619+T620+T621+T622+T623+T624+T625+T626</f>
        <v>0</v>
      </c>
      <c r="Z616" s="332"/>
      <c r="AA616" s="332"/>
      <c r="AB616" s="332"/>
    </row>
    <row r="617" spans="1:28" ht="15" customHeight="1" x14ac:dyDescent="0.45">
      <c r="A617" s="201">
        <v>607</v>
      </c>
      <c r="B617" s="201">
        <f t="shared" si="229"/>
        <v>7</v>
      </c>
      <c r="C617" s="202">
        <v>6331313</v>
      </c>
      <c r="E617" s="222" t="s">
        <v>234</v>
      </c>
      <c r="F617" s="222"/>
      <c r="G617" s="222" t="s">
        <v>234</v>
      </c>
      <c r="H617" s="222" t="s">
        <v>234</v>
      </c>
      <c r="I617" s="222" t="s">
        <v>234</v>
      </c>
      <c r="J617" s="230">
        <v>6331313</v>
      </c>
      <c r="K617" s="222" t="s">
        <v>234</v>
      </c>
      <c r="L617" s="222" t="s">
        <v>234</v>
      </c>
      <c r="M617" s="230" t="s">
        <v>468</v>
      </c>
      <c r="N617" s="224"/>
      <c r="P617" s="225">
        <f>N617-P618-P619-P620-P621-P622-P623-P624-P625-P626</f>
        <v>0</v>
      </c>
      <c r="Q617" s="201" t="s">
        <v>234</v>
      </c>
      <c r="R617" s="224"/>
      <c r="T617" s="225">
        <f>R617</f>
        <v>0</v>
      </c>
      <c r="Z617" s="332"/>
      <c r="AA617" s="332"/>
      <c r="AB617" s="332"/>
    </row>
    <row r="618" spans="1:28" ht="15" customHeight="1" x14ac:dyDescent="0.45">
      <c r="A618" s="201">
        <v>608</v>
      </c>
      <c r="B618" s="201">
        <f t="shared" si="229"/>
        <v>9</v>
      </c>
      <c r="C618" s="202">
        <v>633131301</v>
      </c>
      <c r="E618" s="222" t="s">
        <v>234</v>
      </c>
      <c r="F618" s="222"/>
      <c r="G618" s="222" t="s">
        <v>234</v>
      </c>
      <c r="H618" s="222" t="s">
        <v>234</v>
      </c>
      <c r="I618" s="222" t="s">
        <v>234</v>
      </c>
      <c r="J618" s="222" t="s">
        <v>234</v>
      </c>
      <c r="K618" s="222" t="s">
        <v>234</v>
      </c>
      <c r="L618" s="222">
        <v>633131301</v>
      </c>
      <c r="M618" s="222" t="s">
        <v>721</v>
      </c>
      <c r="N618" s="224"/>
      <c r="P618" s="225">
        <f t="shared" ref="P618:P626" si="240">N618</f>
        <v>0</v>
      </c>
      <c r="Q618" s="201" t="s">
        <v>234</v>
      </c>
      <c r="R618" s="224"/>
      <c r="T618" s="225">
        <f t="shared" ref="T618:T626" si="241">R618</f>
        <v>0</v>
      </c>
      <c r="Z618" s="332"/>
      <c r="AA618" s="332"/>
      <c r="AB618" s="332"/>
    </row>
    <row r="619" spans="1:28" ht="15" customHeight="1" x14ac:dyDescent="0.45">
      <c r="A619" s="201">
        <v>609</v>
      </c>
      <c r="B619" s="201">
        <f t="shared" si="229"/>
        <v>9</v>
      </c>
      <c r="C619" s="202">
        <v>633131302</v>
      </c>
      <c r="E619" s="222" t="s">
        <v>234</v>
      </c>
      <c r="F619" s="222"/>
      <c r="G619" s="222" t="s">
        <v>234</v>
      </c>
      <c r="H619" s="222" t="s">
        <v>234</v>
      </c>
      <c r="I619" s="222" t="s">
        <v>234</v>
      </c>
      <c r="J619" s="222" t="s">
        <v>234</v>
      </c>
      <c r="K619" s="222" t="s">
        <v>234</v>
      </c>
      <c r="L619" s="222">
        <v>633131302</v>
      </c>
      <c r="M619" s="222" t="s">
        <v>722</v>
      </c>
      <c r="N619" s="224"/>
      <c r="P619" s="225">
        <f t="shared" si="240"/>
        <v>0</v>
      </c>
      <c r="Q619" s="201" t="s">
        <v>234</v>
      </c>
      <c r="R619" s="224"/>
      <c r="T619" s="225">
        <f t="shared" si="241"/>
        <v>0</v>
      </c>
      <c r="Z619" s="332"/>
      <c r="AA619" s="332"/>
      <c r="AB619" s="332"/>
    </row>
    <row r="620" spans="1:28" ht="15" customHeight="1" x14ac:dyDescent="0.45">
      <c r="A620" s="201">
        <v>610</v>
      </c>
      <c r="B620" s="201">
        <f t="shared" si="229"/>
        <v>9</v>
      </c>
      <c r="C620" s="202">
        <v>633131303</v>
      </c>
      <c r="E620" s="222" t="s">
        <v>234</v>
      </c>
      <c r="F620" s="222"/>
      <c r="G620" s="222" t="s">
        <v>234</v>
      </c>
      <c r="H620" s="222" t="s">
        <v>234</v>
      </c>
      <c r="I620" s="222" t="s">
        <v>234</v>
      </c>
      <c r="J620" s="222" t="s">
        <v>234</v>
      </c>
      <c r="K620" s="222" t="s">
        <v>234</v>
      </c>
      <c r="L620" s="222">
        <v>633131303</v>
      </c>
      <c r="M620" s="222" t="s">
        <v>723</v>
      </c>
      <c r="N620" s="224"/>
      <c r="P620" s="225">
        <f t="shared" si="240"/>
        <v>0</v>
      </c>
      <c r="Q620" s="201" t="s">
        <v>234</v>
      </c>
      <c r="R620" s="224"/>
      <c r="T620" s="225">
        <f t="shared" si="241"/>
        <v>0</v>
      </c>
      <c r="Z620" s="332"/>
      <c r="AA620" s="332"/>
      <c r="AB620" s="332"/>
    </row>
    <row r="621" spans="1:28" ht="15" customHeight="1" x14ac:dyDescent="0.45">
      <c r="A621" s="201">
        <v>611</v>
      </c>
      <c r="B621" s="201">
        <f t="shared" si="229"/>
        <v>9</v>
      </c>
      <c r="C621" s="202">
        <v>633131304</v>
      </c>
      <c r="E621" s="222" t="s">
        <v>234</v>
      </c>
      <c r="F621" s="222"/>
      <c r="G621" s="222" t="s">
        <v>234</v>
      </c>
      <c r="H621" s="222" t="s">
        <v>234</v>
      </c>
      <c r="I621" s="222" t="s">
        <v>234</v>
      </c>
      <c r="J621" s="222" t="s">
        <v>234</v>
      </c>
      <c r="K621" s="222" t="s">
        <v>234</v>
      </c>
      <c r="L621" s="222">
        <v>633131304</v>
      </c>
      <c r="M621" s="222" t="s">
        <v>724</v>
      </c>
      <c r="N621" s="224"/>
      <c r="P621" s="225">
        <f t="shared" si="240"/>
        <v>0</v>
      </c>
      <c r="Q621" s="201" t="s">
        <v>234</v>
      </c>
      <c r="R621" s="224"/>
      <c r="T621" s="225">
        <f t="shared" si="241"/>
        <v>0</v>
      </c>
      <c r="Z621" s="332"/>
      <c r="AA621" s="332"/>
      <c r="AB621" s="332"/>
    </row>
    <row r="622" spans="1:28" ht="15" customHeight="1" x14ac:dyDescent="0.45">
      <c r="A622" s="201">
        <v>612</v>
      </c>
      <c r="B622" s="201">
        <f t="shared" si="229"/>
        <v>9</v>
      </c>
      <c r="C622" s="202">
        <v>633131305</v>
      </c>
      <c r="E622" s="222" t="s">
        <v>234</v>
      </c>
      <c r="F622" s="222"/>
      <c r="G622" s="222" t="s">
        <v>234</v>
      </c>
      <c r="H622" s="222" t="s">
        <v>234</v>
      </c>
      <c r="I622" s="222" t="s">
        <v>234</v>
      </c>
      <c r="J622" s="222" t="s">
        <v>234</v>
      </c>
      <c r="K622" s="222" t="s">
        <v>234</v>
      </c>
      <c r="L622" s="222">
        <v>633131305</v>
      </c>
      <c r="M622" s="222" t="s">
        <v>725</v>
      </c>
      <c r="N622" s="224"/>
      <c r="P622" s="225">
        <f t="shared" si="240"/>
        <v>0</v>
      </c>
      <c r="Q622" s="201" t="s">
        <v>234</v>
      </c>
      <c r="R622" s="224"/>
      <c r="T622" s="225">
        <f t="shared" si="241"/>
        <v>0</v>
      </c>
      <c r="Z622" s="332"/>
      <c r="AA622" s="332"/>
      <c r="AB622" s="332"/>
    </row>
    <row r="623" spans="1:28" ht="15" customHeight="1" x14ac:dyDescent="0.45">
      <c r="A623" s="201">
        <v>613</v>
      </c>
      <c r="B623" s="201">
        <f t="shared" si="229"/>
        <v>9</v>
      </c>
      <c r="C623" s="202">
        <v>633131306</v>
      </c>
      <c r="E623" s="222" t="s">
        <v>234</v>
      </c>
      <c r="F623" s="222"/>
      <c r="G623" s="222" t="s">
        <v>234</v>
      </c>
      <c r="H623" s="222" t="s">
        <v>234</v>
      </c>
      <c r="I623" s="222" t="s">
        <v>234</v>
      </c>
      <c r="J623" s="222" t="s">
        <v>234</v>
      </c>
      <c r="K623" s="222" t="s">
        <v>234</v>
      </c>
      <c r="L623" s="222">
        <v>633131306</v>
      </c>
      <c r="M623" s="222" t="s">
        <v>726</v>
      </c>
      <c r="N623" s="224"/>
      <c r="P623" s="225">
        <f t="shared" si="240"/>
        <v>0</v>
      </c>
      <c r="Q623" s="201" t="s">
        <v>234</v>
      </c>
      <c r="R623" s="224"/>
      <c r="T623" s="225">
        <f t="shared" si="241"/>
        <v>0</v>
      </c>
      <c r="Z623" s="332"/>
      <c r="AA623" s="332"/>
      <c r="AB623" s="332"/>
    </row>
    <row r="624" spans="1:28" ht="15" customHeight="1" x14ac:dyDescent="0.45">
      <c r="A624" s="201">
        <v>614</v>
      </c>
      <c r="B624" s="201">
        <f t="shared" si="229"/>
        <v>9</v>
      </c>
      <c r="C624" s="202">
        <v>633131307</v>
      </c>
      <c r="E624" s="222" t="s">
        <v>234</v>
      </c>
      <c r="F624" s="222"/>
      <c r="G624" s="222" t="s">
        <v>234</v>
      </c>
      <c r="H624" s="222" t="s">
        <v>234</v>
      </c>
      <c r="I624" s="222" t="s">
        <v>234</v>
      </c>
      <c r="J624" s="222" t="s">
        <v>234</v>
      </c>
      <c r="K624" s="222" t="s">
        <v>234</v>
      </c>
      <c r="L624" s="222">
        <v>633131307</v>
      </c>
      <c r="M624" s="222" t="s">
        <v>727</v>
      </c>
      <c r="N624" s="224"/>
      <c r="P624" s="225">
        <f t="shared" si="240"/>
        <v>0</v>
      </c>
      <c r="Q624" s="201" t="s">
        <v>234</v>
      </c>
      <c r="R624" s="224"/>
      <c r="T624" s="225">
        <f t="shared" si="241"/>
        <v>0</v>
      </c>
      <c r="Z624" s="332"/>
      <c r="AA624" s="332"/>
      <c r="AB624" s="332"/>
    </row>
    <row r="625" spans="1:28" ht="15" customHeight="1" x14ac:dyDescent="0.45">
      <c r="A625" s="201">
        <v>615</v>
      </c>
      <c r="B625" s="201">
        <f t="shared" si="229"/>
        <v>9</v>
      </c>
      <c r="C625" s="202">
        <v>633131308</v>
      </c>
      <c r="E625" s="222" t="s">
        <v>234</v>
      </c>
      <c r="F625" s="222"/>
      <c r="G625" s="222" t="s">
        <v>234</v>
      </c>
      <c r="H625" s="222" t="s">
        <v>234</v>
      </c>
      <c r="I625" s="222" t="s">
        <v>234</v>
      </c>
      <c r="J625" s="222" t="s">
        <v>234</v>
      </c>
      <c r="K625" s="222" t="s">
        <v>234</v>
      </c>
      <c r="L625" s="222">
        <v>633131308</v>
      </c>
      <c r="M625" s="222" t="s">
        <v>728</v>
      </c>
      <c r="N625" s="224"/>
      <c r="P625" s="225">
        <f t="shared" si="240"/>
        <v>0</v>
      </c>
      <c r="Q625" s="201" t="s">
        <v>234</v>
      </c>
      <c r="R625" s="224"/>
      <c r="T625" s="225">
        <f t="shared" si="241"/>
        <v>0</v>
      </c>
      <c r="Z625" s="332"/>
      <c r="AA625" s="332"/>
      <c r="AB625" s="332"/>
    </row>
    <row r="626" spans="1:28" ht="15" customHeight="1" x14ac:dyDescent="0.45">
      <c r="A626" s="201">
        <v>616</v>
      </c>
      <c r="B626" s="201">
        <f t="shared" si="229"/>
        <v>9</v>
      </c>
      <c r="C626" s="202">
        <v>633131398</v>
      </c>
      <c r="E626" s="222" t="s">
        <v>234</v>
      </c>
      <c r="F626" s="222"/>
      <c r="G626" s="222" t="s">
        <v>234</v>
      </c>
      <c r="H626" s="222" t="s">
        <v>234</v>
      </c>
      <c r="I626" s="222" t="s">
        <v>234</v>
      </c>
      <c r="J626" s="222" t="s">
        <v>234</v>
      </c>
      <c r="K626" s="222" t="s">
        <v>234</v>
      </c>
      <c r="L626" s="222">
        <v>633131398</v>
      </c>
      <c r="M626" s="222" t="s">
        <v>729</v>
      </c>
      <c r="N626" s="224"/>
      <c r="P626" s="225">
        <f t="shared" si="240"/>
        <v>0</v>
      </c>
      <c r="Q626" s="201" t="s">
        <v>234</v>
      </c>
      <c r="R626" s="224"/>
      <c r="T626" s="225">
        <f t="shared" si="241"/>
        <v>0</v>
      </c>
      <c r="Z626" s="332"/>
      <c r="AA626" s="332"/>
      <c r="AB626" s="332"/>
    </row>
    <row r="627" spans="1:28" ht="15" customHeight="1" x14ac:dyDescent="0.45">
      <c r="A627" s="201">
        <v>617</v>
      </c>
      <c r="B627" s="201">
        <f t="shared" si="229"/>
        <v>6</v>
      </c>
      <c r="C627" s="202">
        <v>633132</v>
      </c>
      <c r="E627" s="222" t="s">
        <v>234</v>
      </c>
      <c r="F627" s="222"/>
      <c r="G627" s="222" t="s">
        <v>234</v>
      </c>
      <c r="H627" s="222" t="s">
        <v>234</v>
      </c>
      <c r="I627" s="229">
        <v>633132</v>
      </c>
      <c r="J627" s="222" t="s">
        <v>234</v>
      </c>
      <c r="K627" s="222" t="s">
        <v>234</v>
      </c>
      <c r="L627" s="222" t="s">
        <v>234</v>
      </c>
      <c r="M627" s="229" t="s">
        <v>730</v>
      </c>
      <c r="N627" s="224"/>
      <c r="P627" s="225">
        <f>N627-P628-P629-P630-P631-P632-P633-P634-P635-P636-P637-P638-P639-P640-P641-P642-P643</f>
        <v>0</v>
      </c>
      <c r="Q627" s="201" t="s">
        <v>234</v>
      </c>
      <c r="R627" s="224"/>
      <c r="T627" s="225">
        <f>R627+T628+T631+T634</f>
        <v>0</v>
      </c>
      <c r="Z627" s="332"/>
      <c r="AA627" s="332"/>
      <c r="AB627" s="332"/>
    </row>
    <row r="628" spans="1:28" ht="15" customHeight="1" x14ac:dyDescent="0.45">
      <c r="A628" s="201">
        <v>618</v>
      </c>
      <c r="B628" s="201">
        <f t="shared" si="229"/>
        <v>7</v>
      </c>
      <c r="C628" s="202">
        <v>6331321</v>
      </c>
      <c r="E628" s="222" t="s">
        <v>234</v>
      </c>
      <c r="F628" s="222"/>
      <c r="G628" s="222" t="s">
        <v>234</v>
      </c>
      <c r="H628" s="222" t="s">
        <v>234</v>
      </c>
      <c r="I628" s="222" t="s">
        <v>234</v>
      </c>
      <c r="J628" s="230">
        <v>6331321</v>
      </c>
      <c r="K628" s="222" t="s">
        <v>234</v>
      </c>
      <c r="L628" s="222" t="s">
        <v>234</v>
      </c>
      <c r="M628" s="230" t="s">
        <v>718</v>
      </c>
      <c r="N628" s="224"/>
      <c r="P628" s="225">
        <f>N628-P629-P630</f>
        <v>0</v>
      </c>
      <c r="Q628" s="201" t="s">
        <v>234</v>
      </c>
      <c r="R628" s="224"/>
      <c r="T628" s="225">
        <f>R628+T629+T630</f>
        <v>0</v>
      </c>
      <c r="Z628" s="332"/>
      <c r="AA628" s="332"/>
      <c r="AB628" s="332"/>
    </row>
    <row r="629" spans="1:28" ht="15" customHeight="1" x14ac:dyDescent="0.45">
      <c r="A629" s="201">
        <v>619</v>
      </c>
      <c r="B629" s="201">
        <f t="shared" si="229"/>
        <v>8</v>
      </c>
      <c r="C629" s="202">
        <v>63313211</v>
      </c>
      <c r="E629" s="222" t="s">
        <v>234</v>
      </c>
      <c r="F629" s="222"/>
      <c r="G629" s="222" t="s">
        <v>234</v>
      </c>
      <c r="H629" s="222" t="s">
        <v>234</v>
      </c>
      <c r="I629" s="222" t="s">
        <v>234</v>
      </c>
      <c r="J629" s="222" t="s">
        <v>234</v>
      </c>
      <c r="K629" s="231">
        <v>63313211</v>
      </c>
      <c r="L629" s="222" t="s">
        <v>234</v>
      </c>
      <c r="M629" s="231" t="s">
        <v>376</v>
      </c>
      <c r="N629" s="224"/>
      <c r="P629" s="225">
        <f>N629</f>
        <v>0</v>
      </c>
      <c r="Q629" s="201" t="s">
        <v>234</v>
      </c>
      <c r="R629" s="224"/>
      <c r="T629" s="225">
        <f>R629</f>
        <v>0</v>
      </c>
      <c r="Z629" s="332"/>
      <c r="AA629" s="332"/>
      <c r="AB629" s="332"/>
    </row>
    <row r="630" spans="1:28" ht="15" customHeight="1" x14ac:dyDescent="0.45">
      <c r="A630" s="201">
        <v>620</v>
      </c>
      <c r="B630" s="201">
        <f t="shared" si="229"/>
        <v>8</v>
      </c>
      <c r="C630" s="202">
        <v>63313212</v>
      </c>
      <c r="E630" s="222" t="s">
        <v>234</v>
      </c>
      <c r="F630" s="222"/>
      <c r="G630" s="222" t="s">
        <v>234</v>
      </c>
      <c r="H630" s="222" t="s">
        <v>234</v>
      </c>
      <c r="I630" s="222" t="s">
        <v>234</v>
      </c>
      <c r="J630" s="222" t="s">
        <v>234</v>
      </c>
      <c r="K630" s="231">
        <v>63313212</v>
      </c>
      <c r="L630" s="222" t="s">
        <v>234</v>
      </c>
      <c r="M630" s="231" t="s">
        <v>719</v>
      </c>
      <c r="N630" s="224"/>
      <c r="P630" s="225">
        <f>N630</f>
        <v>0</v>
      </c>
      <c r="Q630" s="201" t="s">
        <v>234</v>
      </c>
      <c r="R630" s="224"/>
      <c r="T630" s="225">
        <f>R630</f>
        <v>0</v>
      </c>
      <c r="Z630" s="332"/>
      <c r="AA630" s="332"/>
      <c r="AB630" s="332"/>
    </row>
    <row r="631" spans="1:28" ht="15" customHeight="1" x14ac:dyDescent="0.45">
      <c r="A631" s="201">
        <v>621</v>
      </c>
      <c r="B631" s="201">
        <f t="shared" si="229"/>
        <v>7</v>
      </c>
      <c r="C631" s="202">
        <v>6331322</v>
      </c>
      <c r="E631" s="222" t="s">
        <v>234</v>
      </c>
      <c r="F631" s="222"/>
      <c r="G631" s="222" t="s">
        <v>234</v>
      </c>
      <c r="H631" s="222" t="s">
        <v>234</v>
      </c>
      <c r="I631" s="222" t="s">
        <v>234</v>
      </c>
      <c r="J631" s="230">
        <v>6331322</v>
      </c>
      <c r="K631" s="222" t="s">
        <v>234</v>
      </c>
      <c r="L631" s="222" t="s">
        <v>234</v>
      </c>
      <c r="M631" s="230" t="s">
        <v>720</v>
      </c>
      <c r="N631" s="224"/>
      <c r="P631" s="225">
        <f>N631-P632-P633</f>
        <v>0</v>
      </c>
      <c r="Q631" s="201" t="s">
        <v>234</v>
      </c>
      <c r="R631" s="224"/>
      <c r="T631" s="225">
        <f>R631+T632+T633</f>
        <v>0</v>
      </c>
      <c r="Z631" s="332"/>
      <c r="AA631" s="332"/>
      <c r="AB631" s="332"/>
    </row>
    <row r="632" spans="1:28" ht="15" customHeight="1" x14ac:dyDescent="0.45">
      <c r="A632" s="201">
        <v>622</v>
      </c>
      <c r="B632" s="201">
        <f t="shared" si="229"/>
        <v>8</v>
      </c>
      <c r="C632" s="202">
        <v>63313221</v>
      </c>
      <c r="E632" s="222" t="s">
        <v>234</v>
      </c>
      <c r="F632" s="222"/>
      <c r="G632" s="222" t="s">
        <v>234</v>
      </c>
      <c r="H632" s="222" t="s">
        <v>234</v>
      </c>
      <c r="I632" s="222" t="s">
        <v>234</v>
      </c>
      <c r="J632" s="222" t="s">
        <v>234</v>
      </c>
      <c r="K632" s="231">
        <v>63313221</v>
      </c>
      <c r="L632" s="222" t="s">
        <v>234</v>
      </c>
      <c r="M632" s="231" t="s">
        <v>376</v>
      </c>
      <c r="N632" s="224"/>
      <c r="P632" s="225">
        <f>N632</f>
        <v>0</v>
      </c>
      <c r="Q632" s="201" t="s">
        <v>234</v>
      </c>
      <c r="R632" s="224"/>
      <c r="T632" s="225">
        <f>R632</f>
        <v>0</v>
      </c>
      <c r="Z632" s="332"/>
      <c r="AA632" s="332"/>
      <c r="AB632" s="332"/>
    </row>
    <row r="633" spans="1:28" ht="15" customHeight="1" x14ac:dyDescent="0.45">
      <c r="A633" s="201">
        <v>623</v>
      </c>
      <c r="B633" s="201">
        <f t="shared" si="229"/>
        <v>8</v>
      </c>
      <c r="C633" s="202">
        <v>63313222</v>
      </c>
      <c r="E633" s="222" t="s">
        <v>234</v>
      </c>
      <c r="F633" s="222"/>
      <c r="G633" s="222" t="s">
        <v>234</v>
      </c>
      <c r="H633" s="222" t="s">
        <v>234</v>
      </c>
      <c r="I633" s="222" t="s">
        <v>234</v>
      </c>
      <c r="J633" s="222" t="s">
        <v>234</v>
      </c>
      <c r="K633" s="231">
        <v>63313222</v>
      </c>
      <c r="L633" s="222" t="s">
        <v>234</v>
      </c>
      <c r="M633" s="231" t="s">
        <v>719</v>
      </c>
      <c r="N633" s="224"/>
      <c r="P633" s="225">
        <f>N633-P635-P636-P637-P638-P639-P640-P641-P642-P643</f>
        <v>0</v>
      </c>
      <c r="Q633" s="201" t="s">
        <v>234</v>
      </c>
      <c r="R633" s="224"/>
      <c r="T633" s="225">
        <f>R633+T635+T636+T637+T638+T639+T640+T641+T642+T643</f>
        <v>0</v>
      </c>
      <c r="Z633" s="332"/>
      <c r="AA633" s="332"/>
      <c r="AB633" s="332"/>
    </row>
    <row r="634" spans="1:28" ht="15" customHeight="1" x14ac:dyDescent="0.45">
      <c r="A634" s="201">
        <v>624</v>
      </c>
      <c r="B634" s="201">
        <f t="shared" si="229"/>
        <v>7</v>
      </c>
      <c r="C634" s="202">
        <v>6331323</v>
      </c>
      <c r="E634" s="222" t="s">
        <v>234</v>
      </c>
      <c r="F634" s="222"/>
      <c r="G634" s="222" t="s">
        <v>234</v>
      </c>
      <c r="H634" s="222" t="s">
        <v>234</v>
      </c>
      <c r="I634" s="222" t="s">
        <v>234</v>
      </c>
      <c r="J634" s="230">
        <v>6331323</v>
      </c>
      <c r="K634" s="222" t="s">
        <v>234</v>
      </c>
      <c r="L634" s="222" t="s">
        <v>234</v>
      </c>
      <c r="M634" s="230" t="s">
        <v>468</v>
      </c>
      <c r="N634" s="224"/>
      <c r="P634" s="225">
        <f>N634-P635-P636-P637-P638-P639-P640-P641-P642-P643</f>
        <v>0</v>
      </c>
      <c r="Q634" s="201" t="s">
        <v>234</v>
      </c>
      <c r="R634" s="224"/>
      <c r="T634" s="225">
        <f>R634</f>
        <v>0</v>
      </c>
      <c r="Z634" s="332"/>
      <c r="AA634" s="332"/>
      <c r="AB634" s="332"/>
    </row>
    <row r="635" spans="1:28" ht="15" customHeight="1" x14ac:dyDescent="0.45">
      <c r="A635" s="201">
        <v>625</v>
      </c>
      <c r="B635" s="201">
        <f t="shared" si="229"/>
        <v>9</v>
      </c>
      <c r="C635" s="202">
        <v>633132301</v>
      </c>
      <c r="E635" s="222" t="s">
        <v>234</v>
      </c>
      <c r="F635" s="222"/>
      <c r="G635" s="222" t="s">
        <v>234</v>
      </c>
      <c r="H635" s="222" t="s">
        <v>234</v>
      </c>
      <c r="I635" s="222" t="s">
        <v>234</v>
      </c>
      <c r="J635" s="222" t="s">
        <v>234</v>
      </c>
      <c r="K635" s="222" t="s">
        <v>234</v>
      </c>
      <c r="L635" s="222">
        <v>633132301</v>
      </c>
      <c r="M635" s="222" t="s">
        <v>721</v>
      </c>
      <c r="N635" s="224"/>
      <c r="P635" s="225">
        <f t="shared" ref="P635:P643" si="242">N635</f>
        <v>0</v>
      </c>
      <c r="Q635" s="201" t="s">
        <v>234</v>
      </c>
      <c r="R635" s="224"/>
      <c r="T635" s="225">
        <f t="shared" ref="T635:T643" si="243">R635</f>
        <v>0</v>
      </c>
      <c r="Z635" s="332"/>
      <c r="AA635" s="332"/>
      <c r="AB635" s="332"/>
    </row>
    <row r="636" spans="1:28" ht="15" customHeight="1" x14ac:dyDescent="0.45">
      <c r="A636" s="201">
        <v>626</v>
      </c>
      <c r="B636" s="201">
        <f t="shared" si="229"/>
        <v>9</v>
      </c>
      <c r="C636" s="202">
        <v>633132302</v>
      </c>
      <c r="E636" s="222" t="s">
        <v>234</v>
      </c>
      <c r="F636" s="222"/>
      <c r="G636" s="222" t="s">
        <v>234</v>
      </c>
      <c r="H636" s="222" t="s">
        <v>234</v>
      </c>
      <c r="I636" s="222" t="s">
        <v>234</v>
      </c>
      <c r="J636" s="222" t="s">
        <v>234</v>
      </c>
      <c r="K636" s="222" t="s">
        <v>234</v>
      </c>
      <c r="L636" s="222">
        <v>633132302</v>
      </c>
      <c r="M636" s="222" t="s">
        <v>722</v>
      </c>
      <c r="N636" s="224"/>
      <c r="P636" s="225">
        <f t="shared" si="242"/>
        <v>0</v>
      </c>
      <c r="Q636" s="201" t="s">
        <v>234</v>
      </c>
      <c r="R636" s="224"/>
      <c r="T636" s="225">
        <f t="shared" si="243"/>
        <v>0</v>
      </c>
      <c r="Z636" s="332"/>
      <c r="AA636" s="332"/>
      <c r="AB636" s="332"/>
    </row>
    <row r="637" spans="1:28" ht="15" customHeight="1" x14ac:dyDescent="0.45">
      <c r="A637" s="201">
        <v>627</v>
      </c>
      <c r="B637" s="201">
        <f t="shared" si="229"/>
        <v>9</v>
      </c>
      <c r="C637" s="202">
        <v>633132303</v>
      </c>
      <c r="E637" s="222" t="s">
        <v>234</v>
      </c>
      <c r="F637" s="222"/>
      <c r="G637" s="222" t="s">
        <v>234</v>
      </c>
      <c r="H637" s="222" t="s">
        <v>234</v>
      </c>
      <c r="I637" s="222" t="s">
        <v>234</v>
      </c>
      <c r="J637" s="222" t="s">
        <v>234</v>
      </c>
      <c r="K637" s="222" t="s">
        <v>234</v>
      </c>
      <c r="L637" s="222">
        <v>633132303</v>
      </c>
      <c r="M637" s="222" t="s">
        <v>723</v>
      </c>
      <c r="N637" s="224"/>
      <c r="P637" s="225">
        <f t="shared" si="242"/>
        <v>0</v>
      </c>
      <c r="Q637" s="201" t="s">
        <v>234</v>
      </c>
      <c r="R637" s="224"/>
      <c r="T637" s="225">
        <f t="shared" si="243"/>
        <v>0</v>
      </c>
      <c r="Z637" s="332"/>
      <c r="AA637" s="332"/>
      <c r="AB637" s="332"/>
    </row>
    <row r="638" spans="1:28" ht="15" customHeight="1" x14ac:dyDescent="0.45">
      <c r="A638" s="201">
        <v>628</v>
      </c>
      <c r="B638" s="201">
        <f t="shared" si="229"/>
        <v>9</v>
      </c>
      <c r="C638" s="202">
        <v>633132304</v>
      </c>
      <c r="E638" s="222" t="s">
        <v>234</v>
      </c>
      <c r="F638" s="222"/>
      <c r="G638" s="222" t="s">
        <v>234</v>
      </c>
      <c r="H638" s="222" t="s">
        <v>234</v>
      </c>
      <c r="I638" s="222" t="s">
        <v>234</v>
      </c>
      <c r="J638" s="222" t="s">
        <v>234</v>
      </c>
      <c r="K638" s="222" t="s">
        <v>234</v>
      </c>
      <c r="L638" s="222">
        <v>633132304</v>
      </c>
      <c r="M638" s="222" t="s">
        <v>724</v>
      </c>
      <c r="N638" s="224"/>
      <c r="P638" s="225">
        <f t="shared" si="242"/>
        <v>0</v>
      </c>
      <c r="Q638" s="201" t="s">
        <v>234</v>
      </c>
      <c r="R638" s="224"/>
      <c r="T638" s="225">
        <f t="shared" si="243"/>
        <v>0</v>
      </c>
      <c r="Z638" s="332"/>
      <c r="AA638" s="332"/>
      <c r="AB638" s="332"/>
    </row>
    <row r="639" spans="1:28" ht="15" customHeight="1" x14ac:dyDescent="0.45">
      <c r="A639" s="201">
        <v>629</v>
      </c>
      <c r="B639" s="201">
        <f t="shared" si="229"/>
        <v>9</v>
      </c>
      <c r="C639" s="202">
        <v>633132305</v>
      </c>
      <c r="E639" s="222" t="s">
        <v>234</v>
      </c>
      <c r="F639" s="222"/>
      <c r="G639" s="222" t="s">
        <v>234</v>
      </c>
      <c r="H639" s="222" t="s">
        <v>234</v>
      </c>
      <c r="I639" s="222" t="s">
        <v>234</v>
      </c>
      <c r="J639" s="222" t="s">
        <v>234</v>
      </c>
      <c r="K639" s="222" t="s">
        <v>234</v>
      </c>
      <c r="L639" s="222">
        <v>633132305</v>
      </c>
      <c r="M639" s="222" t="s">
        <v>725</v>
      </c>
      <c r="N639" s="224"/>
      <c r="P639" s="225">
        <f t="shared" si="242"/>
        <v>0</v>
      </c>
      <c r="Q639" s="201" t="s">
        <v>234</v>
      </c>
      <c r="R639" s="224"/>
      <c r="T639" s="225">
        <f t="shared" si="243"/>
        <v>0</v>
      </c>
      <c r="Z639" s="332"/>
      <c r="AA639" s="332"/>
      <c r="AB639" s="332"/>
    </row>
    <row r="640" spans="1:28" ht="15" customHeight="1" x14ac:dyDescent="0.45">
      <c r="A640" s="201">
        <v>630</v>
      </c>
      <c r="B640" s="201">
        <f t="shared" si="229"/>
        <v>9</v>
      </c>
      <c r="C640" s="202">
        <v>633132306</v>
      </c>
      <c r="E640" s="222" t="s">
        <v>234</v>
      </c>
      <c r="F640" s="222"/>
      <c r="G640" s="222" t="s">
        <v>234</v>
      </c>
      <c r="H640" s="222" t="s">
        <v>234</v>
      </c>
      <c r="I640" s="222" t="s">
        <v>234</v>
      </c>
      <c r="J640" s="222" t="s">
        <v>234</v>
      </c>
      <c r="K640" s="222" t="s">
        <v>234</v>
      </c>
      <c r="L640" s="222">
        <v>633132306</v>
      </c>
      <c r="M640" s="222" t="s">
        <v>726</v>
      </c>
      <c r="N640" s="224"/>
      <c r="P640" s="225">
        <f t="shared" si="242"/>
        <v>0</v>
      </c>
      <c r="Q640" s="201" t="s">
        <v>234</v>
      </c>
      <c r="R640" s="224"/>
      <c r="T640" s="225">
        <f t="shared" si="243"/>
        <v>0</v>
      </c>
      <c r="Z640" s="332"/>
      <c r="AA640" s="332"/>
      <c r="AB640" s="332"/>
    </row>
    <row r="641" spans="1:28" ht="15" customHeight="1" x14ac:dyDescent="0.45">
      <c r="A641" s="201">
        <v>631</v>
      </c>
      <c r="B641" s="201">
        <f t="shared" si="229"/>
        <v>9</v>
      </c>
      <c r="C641" s="202">
        <v>633132307</v>
      </c>
      <c r="E641" s="222" t="s">
        <v>234</v>
      </c>
      <c r="F641" s="222"/>
      <c r="G641" s="222" t="s">
        <v>234</v>
      </c>
      <c r="H641" s="222" t="s">
        <v>234</v>
      </c>
      <c r="I641" s="222" t="s">
        <v>234</v>
      </c>
      <c r="J641" s="222" t="s">
        <v>234</v>
      </c>
      <c r="K641" s="222" t="s">
        <v>234</v>
      </c>
      <c r="L641" s="222">
        <v>633132307</v>
      </c>
      <c r="M641" s="222" t="s">
        <v>727</v>
      </c>
      <c r="N641" s="224"/>
      <c r="P641" s="225">
        <f t="shared" si="242"/>
        <v>0</v>
      </c>
      <c r="Q641" s="201" t="s">
        <v>234</v>
      </c>
      <c r="R641" s="224"/>
      <c r="T641" s="225">
        <f t="shared" si="243"/>
        <v>0</v>
      </c>
      <c r="Z641" s="332"/>
      <c r="AA641" s="332"/>
      <c r="AB641" s="332"/>
    </row>
    <row r="642" spans="1:28" ht="15" customHeight="1" x14ac:dyDescent="0.45">
      <c r="A642" s="201">
        <v>632</v>
      </c>
      <c r="B642" s="201">
        <f t="shared" si="229"/>
        <v>9</v>
      </c>
      <c r="C642" s="202">
        <v>633132308</v>
      </c>
      <c r="E642" s="222" t="s">
        <v>234</v>
      </c>
      <c r="F642" s="222"/>
      <c r="G642" s="222" t="s">
        <v>234</v>
      </c>
      <c r="H642" s="222" t="s">
        <v>234</v>
      </c>
      <c r="I642" s="222" t="s">
        <v>234</v>
      </c>
      <c r="J642" s="222" t="s">
        <v>234</v>
      </c>
      <c r="K642" s="222" t="s">
        <v>234</v>
      </c>
      <c r="L642" s="222">
        <v>633132308</v>
      </c>
      <c r="M642" s="222" t="s">
        <v>728</v>
      </c>
      <c r="N642" s="224"/>
      <c r="P642" s="225">
        <f t="shared" si="242"/>
        <v>0</v>
      </c>
      <c r="Q642" s="201" t="s">
        <v>234</v>
      </c>
      <c r="R642" s="224"/>
      <c r="T642" s="225">
        <f t="shared" si="243"/>
        <v>0</v>
      </c>
      <c r="Z642" s="332"/>
      <c r="AA642" s="332"/>
      <c r="AB642" s="332"/>
    </row>
    <row r="643" spans="1:28" ht="15" customHeight="1" x14ac:dyDescent="0.45">
      <c r="A643" s="201">
        <v>633</v>
      </c>
      <c r="B643" s="201">
        <f t="shared" si="229"/>
        <v>9</v>
      </c>
      <c r="C643" s="202">
        <v>633132398</v>
      </c>
      <c r="E643" s="222" t="s">
        <v>234</v>
      </c>
      <c r="F643" s="222"/>
      <c r="G643" s="222" t="s">
        <v>234</v>
      </c>
      <c r="H643" s="222" t="s">
        <v>234</v>
      </c>
      <c r="I643" s="222" t="s">
        <v>234</v>
      </c>
      <c r="J643" s="222" t="s">
        <v>234</v>
      </c>
      <c r="K643" s="222" t="s">
        <v>234</v>
      </c>
      <c r="L643" s="222">
        <v>633132398</v>
      </c>
      <c r="M643" s="222" t="s">
        <v>731</v>
      </c>
      <c r="N643" s="224"/>
      <c r="P643" s="225">
        <f t="shared" si="242"/>
        <v>0</v>
      </c>
      <c r="Q643" s="201" t="s">
        <v>234</v>
      </c>
      <c r="R643" s="224"/>
      <c r="T643" s="225">
        <f t="shared" si="243"/>
        <v>0</v>
      </c>
      <c r="Z643" s="332"/>
      <c r="AA643" s="332"/>
      <c r="AB643" s="332"/>
    </row>
    <row r="644" spans="1:28" ht="15" customHeight="1" x14ac:dyDescent="0.45">
      <c r="A644" s="201">
        <v>634</v>
      </c>
      <c r="B644" s="201">
        <f t="shared" si="229"/>
        <v>4</v>
      </c>
      <c r="C644" s="202">
        <v>6332</v>
      </c>
      <c r="E644" s="222" t="s">
        <v>234</v>
      </c>
      <c r="F644" s="222"/>
      <c r="G644" s="226">
        <v>6332</v>
      </c>
      <c r="H644" s="222" t="s">
        <v>234</v>
      </c>
      <c r="I644" s="222" t="s">
        <v>234</v>
      </c>
      <c r="J644" s="222" t="s">
        <v>234</v>
      </c>
      <c r="K644" s="222" t="s">
        <v>234</v>
      </c>
      <c r="L644" s="222" t="s">
        <v>234</v>
      </c>
      <c r="M644" s="226" t="s">
        <v>378</v>
      </c>
      <c r="N644" s="224"/>
      <c r="P644" s="225">
        <f>N644-P645-P646-P647-P648-P649-P650-P651-P652-P653-P654-P655-P656-P657-P658-P659-P660-P661-P662-P663-P664-P665-P666-P667-P668-P669-P670-P671-P672</f>
        <v>0</v>
      </c>
      <c r="Q644" s="201" t="s">
        <v>234</v>
      </c>
      <c r="R644" s="224"/>
      <c r="T644" s="225">
        <f>R644+T645+T669</f>
        <v>0</v>
      </c>
      <c r="Z644" s="332"/>
      <c r="AA644" s="332"/>
      <c r="AB644" s="332"/>
    </row>
    <row r="645" spans="1:28" ht="15" customHeight="1" x14ac:dyDescent="0.45">
      <c r="A645" s="201">
        <v>635</v>
      </c>
      <c r="B645" s="201">
        <f t="shared" si="229"/>
        <v>5</v>
      </c>
      <c r="C645" s="202">
        <v>63321</v>
      </c>
      <c r="E645" s="222" t="s">
        <v>234</v>
      </c>
      <c r="F645" s="222"/>
      <c r="G645" s="222" t="s">
        <v>234</v>
      </c>
      <c r="H645" s="227">
        <v>63321</v>
      </c>
      <c r="I645" s="222" t="s">
        <v>234</v>
      </c>
      <c r="J645" s="222" t="s">
        <v>234</v>
      </c>
      <c r="K645" s="222" t="s">
        <v>234</v>
      </c>
      <c r="L645" s="222" t="s">
        <v>234</v>
      </c>
      <c r="M645" s="227" t="s">
        <v>379</v>
      </c>
      <c r="N645" s="224"/>
      <c r="P645" s="225">
        <f>N645-P646-P647-P648-P649-P650-P651-P652-P653-P654-P655-P656-P657-P658-P659-P660-P661-P662-P663-P664-P665-P666-P667-P668</f>
        <v>0</v>
      </c>
      <c r="Q645" s="201" t="s">
        <v>234</v>
      </c>
      <c r="R645" s="224"/>
      <c r="T645" s="225">
        <f>R645+T646+T651+T652+T653+T661+T668</f>
        <v>0</v>
      </c>
      <c r="Z645" s="332"/>
      <c r="AA645" s="332"/>
      <c r="AB645" s="332"/>
    </row>
    <row r="646" spans="1:28" ht="15" customHeight="1" x14ac:dyDescent="0.45">
      <c r="A646" s="201">
        <v>636</v>
      </c>
      <c r="B646" s="201">
        <f t="shared" si="229"/>
        <v>6</v>
      </c>
      <c r="C646" s="202">
        <v>633211</v>
      </c>
      <c r="E646" s="222" t="s">
        <v>234</v>
      </c>
      <c r="F646" s="222"/>
      <c r="G646" s="222" t="s">
        <v>234</v>
      </c>
      <c r="H646" s="222" t="s">
        <v>234</v>
      </c>
      <c r="I646" s="229">
        <v>633211</v>
      </c>
      <c r="J646" s="222" t="s">
        <v>234</v>
      </c>
      <c r="K646" s="222" t="s">
        <v>234</v>
      </c>
      <c r="L646" s="222" t="s">
        <v>234</v>
      </c>
      <c r="M646" s="229" t="s">
        <v>471</v>
      </c>
      <c r="N646" s="224"/>
      <c r="P646" s="225">
        <f>N646-P647-P648-P649-P650</f>
        <v>0</v>
      </c>
      <c r="Q646" s="201" t="s">
        <v>234</v>
      </c>
      <c r="R646" s="224"/>
      <c r="T646" s="225">
        <f>R646+T647+T648+T649+T650</f>
        <v>0</v>
      </c>
      <c r="Z646" s="332"/>
      <c r="AA646" s="332"/>
      <c r="AB646" s="332"/>
    </row>
    <row r="647" spans="1:28" ht="15" customHeight="1" x14ac:dyDescent="0.45">
      <c r="A647" s="201">
        <v>637</v>
      </c>
      <c r="B647" s="201">
        <f t="shared" si="229"/>
        <v>7</v>
      </c>
      <c r="C647" s="202">
        <v>6332111</v>
      </c>
      <c r="E647" s="222" t="s">
        <v>234</v>
      </c>
      <c r="F647" s="222"/>
      <c r="G647" s="222" t="s">
        <v>234</v>
      </c>
      <c r="H647" s="222" t="s">
        <v>234</v>
      </c>
      <c r="I647" s="222" t="s">
        <v>234</v>
      </c>
      <c r="J647" s="230">
        <v>6332111</v>
      </c>
      <c r="K647" s="222" t="s">
        <v>234</v>
      </c>
      <c r="L647" s="222" t="s">
        <v>234</v>
      </c>
      <c r="M647" s="230" t="s">
        <v>732</v>
      </c>
      <c r="N647" s="224"/>
      <c r="P647" s="225">
        <f>N647</f>
        <v>0</v>
      </c>
      <c r="Q647" s="201" t="s">
        <v>234</v>
      </c>
      <c r="R647" s="224"/>
      <c r="T647" s="225">
        <f t="shared" ref="T647:T650" si="244">R647</f>
        <v>0</v>
      </c>
      <c r="Z647" s="332"/>
      <c r="AA647" s="332"/>
      <c r="AB647" s="332"/>
    </row>
    <row r="648" spans="1:28" ht="15" customHeight="1" x14ac:dyDescent="0.45">
      <c r="A648" s="201">
        <v>638</v>
      </c>
      <c r="B648" s="201">
        <f t="shared" si="229"/>
        <v>7</v>
      </c>
      <c r="C648" s="202">
        <v>6332112</v>
      </c>
      <c r="E648" s="222" t="s">
        <v>234</v>
      </c>
      <c r="F648" s="222"/>
      <c r="G648" s="222" t="s">
        <v>234</v>
      </c>
      <c r="H648" s="222" t="s">
        <v>234</v>
      </c>
      <c r="I648" s="222" t="s">
        <v>234</v>
      </c>
      <c r="J648" s="230">
        <v>6332112</v>
      </c>
      <c r="K648" s="222" t="s">
        <v>234</v>
      </c>
      <c r="L648" s="222" t="s">
        <v>234</v>
      </c>
      <c r="M648" s="230" t="s">
        <v>733</v>
      </c>
      <c r="N648" s="224"/>
      <c r="P648" s="225">
        <f t="shared" ref="P648:P650" si="245">N648</f>
        <v>0</v>
      </c>
      <c r="Q648" s="201" t="s">
        <v>234</v>
      </c>
      <c r="R648" s="224"/>
      <c r="T648" s="225">
        <f t="shared" si="244"/>
        <v>0</v>
      </c>
      <c r="Z648" s="332"/>
      <c r="AA648" s="332"/>
      <c r="AB648" s="332"/>
    </row>
    <row r="649" spans="1:28" ht="15" customHeight="1" x14ac:dyDescent="0.45">
      <c r="A649" s="201">
        <v>639</v>
      </c>
      <c r="B649" s="201">
        <f t="shared" si="229"/>
        <v>7</v>
      </c>
      <c r="C649" s="202">
        <v>6332113</v>
      </c>
      <c r="E649" s="222" t="s">
        <v>234</v>
      </c>
      <c r="F649" s="222"/>
      <c r="G649" s="222" t="s">
        <v>234</v>
      </c>
      <c r="H649" s="222" t="s">
        <v>234</v>
      </c>
      <c r="I649" s="222" t="s">
        <v>234</v>
      </c>
      <c r="J649" s="230">
        <v>6332113</v>
      </c>
      <c r="K649" s="222" t="s">
        <v>234</v>
      </c>
      <c r="L649" s="222" t="s">
        <v>234</v>
      </c>
      <c r="M649" s="230" t="s">
        <v>734</v>
      </c>
      <c r="N649" s="224"/>
      <c r="P649" s="225">
        <f t="shared" si="245"/>
        <v>0</v>
      </c>
      <c r="Q649" s="201" t="s">
        <v>234</v>
      </c>
      <c r="R649" s="224"/>
      <c r="T649" s="225">
        <f t="shared" si="244"/>
        <v>0</v>
      </c>
      <c r="Z649" s="332"/>
      <c r="AA649" s="332"/>
      <c r="AB649" s="332"/>
    </row>
    <row r="650" spans="1:28" ht="15" customHeight="1" x14ac:dyDescent="0.45">
      <c r="A650" s="201">
        <v>640</v>
      </c>
      <c r="B650" s="201">
        <f t="shared" si="229"/>
        <v>7</v>
      </c>
      <c r="C650" s="202">
        <v>6332118</v>
      </c>
      <c r="E650" s="222" t="s">
        <v>234</v>
      </c>
      <c r="F650" s="222"/>
      <c r="G650" s="222" t="s">
        <v>234</v>
      </c>
      <c r="H650" s="222" t="s">
        <v>234</v>
      </c>
      <c r="I650" s="222" t="s">
        <v>234</v>
      </c>
      <c r="J650" s="230">
        <v>6332118</v>
      </c>
      <c r="K650" s="222" t="s">
        <v>234</v>
      </c>
      <c r="L650" s="222" t="s">
        <v>234</v>
      </c>
      <c r="M650" s="230" t="s">
        <v>735</v>
      </c>
      <c r="N650" s="224"/>
      <c r="P650" s="225">
        <f t="shared" si="245"/>
        <v>0</v>
      </c>
      <c r="Q650" s="201" t="s">
        <v>234</v>
      </c>
      <c r="R650" s="224"/>
      <c r="T650" s="225">
        <f t="shared" si="244"/>
        <v>0</v>
      </c>
      <c r="Z650" s="332"/>
      <c r="AA650" s="332"/>
      <c r="AB650" s="332"/>
    </row>
    <row r="651" spans="1:28" ht="15" customHeight="1" x14ac:dyDescent="0.45">
      <c r="A651" s="201">
        <v>641</v>
      </c>
      <c r="B651" s="201">
        <f t="shared" si="229"/>
        <v>6</v>
      </c>
      <c r="C651" s="202">
        <v>633212</v>
      </c>
      <c r="E651" s="222" t="s">
        <v>234</v>
      </c>
      <c r="F651" s="222"/>
      <c r="G651" s="222" t="s">
        <v>234</v>
      </c>
      <c r="H651" s="222" t="s">
        <v>234</v>
      </c>
      <c r="I651" s="229">
        <v>633212</v>
      </c>
      <c r="J651" s="222" t="s">
        <v>234</v>
      </c>
      <c r="K651" s="222" t="s">
        <v>234</v>
      </c>
      <c r="L651" s="222" t="s">
        <v>234</v>
      </c>
      <c r="M651" s="229" t="s">
        <v>472</v>
      </c>
      <c r="N651" s="224"/>
      <c r="P651" s="225">
        <f>N651</f>
        <v>0</v>
      </c>
      <c r="Q651" s="201" t="s">
        <v>234</v>
      </c>
      <c r="R651" s="224"/>
      <c r="T651" s="225">
        <f>R651</f>
        <v>0</v>
      </c>
      <c r="Z651" s="332"/>
      <c r="AA651" s="332"/>
      <c r="AB651" s="332"/>
    </row>
    <row r="652" spans="1:28" ht="15" customHeight="1" x14ac:dyDescent="0.45">
      <c r="A652" s="201">
        <v>642</v>
      </c>
      <c r="B652" s="201">
        <f t="shared" ref="B652:B715" si="246">LEN(C652)</f>
        <v>6</v>
      </c>
      <c r="C652" s="202">
        <v>633213</v>
      </c>
      <c r="E652" s="222" t="s">
        <v>234</v>
      </c>
      <c r="F652" s="222"/>
      <c r="G652" s="222" t="s">
        <v>234</v>
      </c>
      <c r="H652" s="222" t="s">
        <v>234</v>
      </c>
      <c r="I652" s="229">
        <v>633213</v>
      </c>
      <c r="J652" s="222" t="s">
        <v>234</v>
      </c>
      <c r="K652" s="222" t="s">
        <v>234</v>
      </c>
      <c r="L652" s="222" t="s">
        <v>234</v>
      </c>
      <c r="M652" s="229" t="s">
        <v>473</v>
      </c>
      <c r="N652" s="224"/>
      <c r="P652" s="225">
        <f>N652</f>
        <v>0</v>
      </c>
      <c r="Q652" s="201" t="s">
        <v>234</v>
      </c>
      <c r="R652" s="224"/>
      <c r="T652" s="225">
        <f>R652</f>
        <v>0</v>
      </c>
      <c r="Z652" s="332"/>
      <c r="AA652" s="332"/>
      <c r="AB652" s="332"/>
    </row>
    <row r="653" spans="1:28" ht="15" customHeight="1" x14ac:dyDescent="0.45">
      <c r="A653" s="201">
        <v>643</v>
      </c>
      <c r="B653" s="201">
        <f t="shared" si="246"/>
        <v>6</v>
      </c>
      <c r="C653" s="202">
        <v>633214</v>
      </c>
      <c r="E653" s="222" t="s">
        <v>234</v>
      </c>
      <c r="F653" s="222"/>
      <c r="G653" s="222" t="s">
        <v>234</v>
      </c>
      <c r="H653" s="222" t="s">
        <v>234</v>
      </c>
      <c r="I653" s="229">
        <v>633214</v>
      </c>
      <c r="J653" s="222" t="s">
        <v>234</v>
      </c>
      <c r="K653" s="222" t="s">
        <v>234</v>
      </c>
      <c r="L653" s="222" t="s">
        <v>234</v>
      </c>
      <c r="M653" s="229" t="s">
        <v>474</v>
      </c>
      <c r="N653" s="224"/>
      <c r="P653" s="225">
        <f>N653-P654-P655-P656-P657-P658-P659-P660</f>
        <v>0</v>
      </c>
      <c r="Q653" s="201" t="s">
        <v>234</v>
      </c>
      <c r="R653" s="224"/>
      <c r="T653" s="225">
        <f>R653+T654+T655+T656+T657+T658+T659+T660</f>
        <v>0</v>
      </c>
      <c r="Z653" s="332"/>
      <c r="AA653" s="332"/>
      <c r="AB653" s="332"/>
    </row>
    <row r="654" spans="1:28" ht="15" customHeight="1" x14ac:dyDescent="0.45">
      <c r="A654" s="201">
        <v>644</v>
      </c>
      <c r="B654" s="201">
        <f t="shared" si="246"/>
        <v>7</v>
      </c>
      <c r="C654" s="202">
        <v>6332141</v>
      </c>
      <c r="E654" s="222" t="s">
        <v>234</v>
      </c>
      <c r="F654" s="222"/>
      <c r="G654" s="222" t="s">
        <v>234</v>
      </c>
      <c r="H654" s="222" t="s">
        <v>234</v>
      </c>
      <c r="I654" s="222" t="s">
        <v>234</v>
      </c>
      <c r="J654" s="230">
        <v>6332141</v>
      </c>
      <c r="K654" s="222" t="s">
        <v>234</v>
      </c>
      <c r="L654" s="222" t="s">
        <v>234</v>
      </c>
      <c r="M654" s="230" t="s">
        <v>333</v>
      </c>
      <c r="N654" s="224"/>
      <c r="P654" s="225">
        <f t="shared" ref="P654:P660" si="247">N654</f>
        <v>0</v>
      </c>
      <c r="Q654" s="201" t="s">
        <v>234</v>
      </c>
      <c r="R654" s="224"/>
      <c r="T654" s="225">
        <f t="shared" ref="T654:T660" si="248">R654</f>
        <v>0</v>
      </c>
      <c r="Z654" s="332"/>
      <c r="AA654" s="332"/>
      <c r="AB654" s="332"/>
    </row>
    <row r="655" spans="1:28" ht="15" customHeight="1" x14ac:dyDescent="0.45">
      <c r="A655" s="201">
        <v>645</v>
      </c>
      <c r="B655" s="201">
        <f t="shared" si="246"/>
        <v>7</v>
      </c>
      <c r="C655" s="202">
        <v>6332142</v>
      </c>
      <c r="E655" s="222" t="s">
        <v>234</v>
      </c>
      <c r="F655" s="222"/>
      <c r="G655" s="222" t="s">
        <v>234</v>
      </c>
      <c r="H655" s="222" t="s">
        <v>234</v>
      </c>
      <c r="I655" s="222" t="s">
        <v>234</v>
      </c>
      <c r="J655" s="230">
        <v>6332142</v>
      </c>
      <c r="K655" s="222" t="s">
        <v>234</v>
      </c>
      <c r="L655" s="222" t="s">
        <v>234</v>
      </c>
      <c r="M655" s="230" t="s">
        <v>736</v>
      </c>
      <c r="N655" s="224"/>
      <c r="P655" s="225">
        <f t="shared" si="247"/>
        <v>0</v>
      </c>
      <c r="Q655" s="201" t="s">
        <v>234</v>
      </c>
      <c r="R655" s="224"/>
      <c r="T655" s="225">
        <f t="shared" si="248"/>
        <v>0</v>
      </c>
      <c r="Z655" s="332"/>
      <c r="AA655" s="332"/>
      <c r="AB655" s="332"/>
    </row>
    <row r="656" spans="1:28" ht="15" customHeight="1" x14ac:dyDescent="0.45">
      <c r="A656" s="201">
        <v>646</v>
      </c>
      <c r="B656" s="201">
        <f t="shared" si="246"/>
        <v>7</v>
      </c>
      <c r="C656" s="202">
        <v>6332143</v>
      </c>
      <c r="E656" s="222" t="s">
        <v>234</v>
      </c>
      <c r="F656" s="222"/>
      <c r="G656" s="222" t="s">
        <v>234</v>
      </c>
      <c r="H656" s="222" t="s">
        <v>234</v>
      </c>
      <c r="I656" s="222" t="s">
        <v>234</v>
      </c>
      <c r="J656" s="230">
        <v>6332143</v>
      </c>
      <c r="K656" s="222" t="s">
        <v>234</v>
      </c>
      <c r="L656" s="222" t="s">
        <v>234</v>
      </c>
      <c r="M656" s="230" t="s">
        <v>334</v>
      </c>
      <c r="N656" s="224"/>
      <c r="P656" s="225">
        <f t="shared" si="247"/>
        <v>0</v>
      </c>
      <c r="Q656" s="201" t="s">
        <v>234</v>
      </c>
      <c r="R656" s="224"/>
      <c r="T656" s="225">
        <f t="shared" si="248"/>
        <v>0</v>
      </c>
      <c r="Z656" s="332"/>
      <c r="AA656" s="332"/>
      <c r="AB656" s="332"/>
    </row>
    <row r="657" spans="1:28" ht="15" customHeight="1" x14ac:dyDescent="0.45">
      <c r="A657" s="201">
        <v>647</v>
      </c>
      <c r="B657" s="201">
        <f t="shared" si="246"/>
        <v>7</v>
      </c>
      <c r="C657" s="202">
        <v>6332144</v>
      </c>
      <c r="E657" s="222" t="s">
        <v>234</v>
      </c>
      <c r="F657" s="222"/>
      <c r="G657" s="222" t="s">
        <v>234</v>
      </c>
      <c r="H657" s="222" t="s">
        <v>234</v>
      </c>
      <c r="I657" s="222" t="s">
        <v>234</v>
      </c>
      <c r="J657" s="230">
        <v>6332144</v>
      </c>
      <c r="K657" s="222" t="s">
        <v>234</v>
      </c>
      <c r="L657" s="222" t="s">
        <v>234</v>
      </c>
      <c r="M657" s="230" t="s">
        <v>737</v>
      </c>
      <c r="N657" s="224"/>
      <c r="P657" s="225">
        <f t="shared" si="247"/>
        <v>0</v>
      </c>
      <c r="Q657" s="201" t="s">
        <v>234</v>
      </c>
      <c r="R657" s="224"/>
      <c r="T657" s="225">
        <f t="shared" si="248"/>
        <v>0</v>
      </c>
      <c r="Z657" s="332"/>
      <c r="AA657" s="332"/>
      <c r="AB657" s="332"/>
    </row>
    <row r="658" spans="1:28" ht="15" customHeight="1" x14ac:dyDescent="0.45">
      <c r="A658" s="201">
        <v>648</v>
      </c>
      <c r="B658" s="201">
        <f t="shared" si="246"/>
        <v>7</v>
      </c>
      <c r="C658" s="202">
        <v>6332145</v>
      </c>
      <c r="E658" s="222" t="s">
        <v>234</v>
      </c>
      <c r="F658" s="222"/>
      <c r="G658" s="222" t="s">
        <v>234</v>
      </c>
      <c r="H658" s="222" t="s">
        <v>234</v>
      </c>
      <c r="I658" s="222" t="s">
        <v>234</v>
      </c>
      <c r="J658" s="230">
        <v>6332145</v>
      </c>
      <c r="K658" s="222" t="s">
        <v>234</v>
      </c>
      <c r="L658" s="222" t="s">
        <v>234</v>
      </c>
      <c r="M658" s="230" t="s">
        <v>336</v>
      </c>
      <c r="N658" s="224"/>
      <c r="P658" s="225">
        <f t="shared" si="247"/>
        <v>0</v>
      </c>
      <c r="Q658" s="201" t="s">
        <v>234</v>
      </c>
      <c r="R658" s="224"/>
      <c r="T658" s="225">
        <f t="shared" si="248"/>
        <v>0</v>
      </c>
      <c r="Z658" s="332"/>
      <c r="AA658" s="332"/>
      <c r="AB658" s="332"/>
    </row>
    <row r="659" spans="1:28" ht="15" customHeight="1" x14ac:dyDescent="0.45">
      <c r="A659" s="201">
        <v>649</v>
      </c>
      <c r="B659" s="201">
        <f t="shared" si="246"/>
        <v>7</v>
      </c>
      <c r="C659" s="202">
        <v>6332146</v>
      </c>
      <c r="E659" s="222" t="s">
        <v>234</v>
      </c>
      <c r="F659" s="222"/>
      <c r="G659" s="222" t="s">
        <v>234</v>
      </c>
      <c r="H659" s="222" t="s">
        <v>234</v>
      </c>
      <c r="I659" s="222" t="s">
        <v>234</v>
      </c>
      <c r="J659" s="230">
        <v>6332146</v>
      </c>
      <c r="K659" s="222" t="s">
        <v>234</v>
      </c>
      <c r="L659" s="222" t="s">
        <v>234</v>
      </c>
      <c r="M659" s="230" t="s">
        <v>738</v>
      </c>
      <c r="N659" s="224"/>
      <c r="P659" s="225">
        <f t="shared" si="247"/>
        <v>0</v>
      </c>
      <c r="Q659" s="201" t="s">
        <v>234</v>
      </c>
      <c r="R659" s="224"/>
      <c r="T659" s="225">
        <f t="shared" si="248"/>
        <v>0</v>
      </c>
      <c r="Z659" s="332"/>
      <c r="AA659" s="332"/>
      <c r="AB659" s="332"/>
    </row>
    <row r="660" spans="1:28" ht="15" customHeight="1" x14ac:dyDescent="0.45">
      <c r="A660" s="201">
        <v>650</v>
      </c>
      <c r="B660" s="201">
        <f t="shared" si="246"/>
        <v>7</v>
      </c>
      <c r="C660" s="202">
        <v>6332148</v>
      </c>
      <c r="E660" s="222" t="s">
        <v>234</v>
      </c>
      <c r="F660" s="222"/>
      <c r="G660" s="222" t="s">
        <v>234</v>
      </c>
      <c r="H660" s="222" t="s">
        <v>234</v>
      </c>
      <c r="I660" s="222" t="s">
        <v>234</v>
      </c>
      <c r="J660" s="230">
        <v>6332148</v>
      </c>
      <c r="K660" s="222" t="s">
        <v>234</v>
      </c>
      <c r="L660" s="222" t="s">
        <v>234</v>
      </c>
      <c r="M660" s="230" t="s">
        <v>739</v>
      </c>
      <c r="N660" s="224"/>
      <c r="P660" s="225">
        <f t="shared" si="247"/>
        <v>0</v>
      </c>
      <c r="Q660" s="201" t="s">
        <v>234</v>
      </c>
      <c r="R660" s="224"/>
      <c r="T660" s="225">
        <f t="shared" si="248"/>
        <v>0</v>
      </c>
      <c r="Z660" s="332"/>
      <c r="AA660" s="332"/>
      <c r="AB660" s="332"/>
    </row>
    <row r="661" spans="1:28" ht="15" customHeight="1" x14ac:dyDescent="0.45">
      <c r="A661" s="201">
        <v>651</v>
      </c>
      <c r="B661" s="201">
        <f t="shared" si="246"/>
        <v>6</v>
      </c>
      <c r="C661" s="202">
        <v>633215</v>
      </c>
      <c r="E661" s="222" t="s">
        <v>234</v>
      </c>
      <c r="F661" s="222"/>
      <c r="G661" s="222" t="s">
        <v>234</v>
      </c>
      <c r="H661" s="222" t="s">
        <v>234</v>
      </c>
      <c r="I661" s="229">
        <v>633215</v>
      </c>
      <c r="J661" s="222" t="s">
        <v>234</v>
      </c>
      <c r="K661" s="222" t="s">
        <v>234</v>
      </c>
      <c r="L661" s="222" t="s">
        <v>234</v>
      </c>
      <c r="M661" s="229" t="s">
        <v>475</v>
      </c>
      <c r="N661" s="224"/>
      <c r="P661" s="225">
        <f>N661-P662-P663-P664-P665-P666-P667</f>
        <v>0</v>
      </c>
      <c r="Q661" s="201" t="s">
        <v>234</v>
      </c>
      <c r="R661" s="224"/>
      <c r="T661" s="225">
        <f>R661+T662+T663+T664+T665+T666+T667</f>
        <v>0</v>
      </c>
      <c r="Z661" s="332"/>
      <c r="AA661" s="332"/>
      <c r="AB661" s="332"/>
    </row>
    <row r="662" spans="1:28" ht="15" customHeight="1" x14ac:dyDescent="0.45">
      <c r="A662" s="201">
        <v>652</v>
      </c>
      <c r="B662" s="201">
        <f t="shared" si="246"/>
        <v>7</v>
      </c>
      <c r="C662" s="202">
        <v>6332151</v>
      </c>
      <c r="E662" s="222" t="s">
        <v>234</v>
      </c>
      <c r="F662" s="222"/>
      <c r="G662" s="222" t="s">
        <v>234</v>
      </c>
      <c r="H662" s="222" t="s">
        <v>234</v>
      </c>
      <c r="I662" s="222" t="s">
        <v>234</v>
      </c>
      <c r="J662" s="230">
        <v>6332151</v>
      </c>
      <c r="K662" s="222" t="s">
        <v>234</v>
      </c>
      <c r="L662" s="222" t="s">
        <v>234</v>
      </c>
      <c r="M662" s="230" t="s">
        <v>740</v>
      </c>
      <c r="N662" s="224"/>
      <c r="P662" s="225">
        <f t="shared" ref="P662:P667" si="249">N662</f>
        <v>0</v>
      </c>
      <c r="Q662" s="201" t="s">
        <v>234</v>
      </c>
      <c r="R662" s="224"/>
      <c r="T662" s="225">
        <f t="shared" ref="T662:T667" si="250">R662</f>
        <v>0</v>
      </c>
      <c r="Z662" s="332"/>
      <c r="AA662" s="332"/>
      <c r="AB662" s="332"/>
    </row>
    <row r="663" spans="1:28" ht="15" customHeight="1" x14ac:dyDescent="0.45">
      <c r="A663" s="201">
        <v>653</v>
      </c>
      <c r="B663" s="201">
        <f t="shared" si="246"/>
        <v>7</v>
      </c>
      <c r="C663" s="202">
        <v>6332152</v>
      </c>
      <c r="E663" s="222" t="s">
        <v>234</v>
      </c>
      <c r="F663" s="222"/>
      <c r="G663" s="222" t="s">
        <v>234</v>
      </c>
      <c r="H663" s="222" t="s">
        <v>234</v>
      </c>
      <c r="I663" s="222" t="s">
        <v>234</v>
      </c>
      <c r="J663" s="230">
        <v>6332152</v>
      </c>
      <c r="K663" s="222" t="s">
        <v>234</v>
      </c>
      <c r="L663" s="222" t="s">
        <v>234</v>
      </c>
      <c r="M663" s="230" t="s">
        <v>741</v>
      </c>
      <c r="N663" s="224"/>
      <c r="P663" s="225">
        <f t="shared" si="249"/>
        <v>0</v>
      </c>
      <c r="Q663" s="201" t="s">
        <v>234</v>
      </c>
      <c r="R663" s="224"/>
      <c r="T663" s="225">
        <f t="shared" si="250"/>
        <v>0</v>
      </c>
      <c r="Z663" s="332"/>
      <c r="AA663" s="332"/>
      <c r="AB663" s="332"/>
    </row>
    <row r="664" spans="1:28" ht="15" customHeight="1" x14ac:dyDescent="0.45">
      <c r="A664" s="201">
        <v>654</v>
      </c>
      <c r="B664" s="201">
        <f t="shared" si="246"/>
        <v>7</v>
      </c>
      <c r="C664" s="202">
        <v>6332153</v>
      </c>
      <c r="E664" s="222" t="s">
        <v>234</v>
      </c>
      <c r="F664" s="222"/>
      <c r="G664" s="222" t="s">
        <v>234</v>
      </c>
      <c r="H664" s="222" t="s">
        <v>234</v>
      </c>
      <c r="I664" s="222" t="s">
        <v>234</v>
      </c>
      <c r="J664" s="230">
        <v>6332153</v>
      </c>
      <c r="K664" s="222" t="s">
        <v>234</v>
      </c>
      <c r="L664" s="222" t="s">
        <v>234</v>
      </c>
      <c r="M664" s="230" t="s">
        <v>736</v>
      </c>
      <c r="N664" s="224"/>
      <c r="P664" s="225">
        <f t="shared" si="249"/>
        <v>0</v>
      </c>
      <c r="Q664" s="201" t="s">
        <v>234</v>
      </c>
      <c r="R664" s="224"/>
      <c r="T664" s="225">
        <f t="shared" si="250"/>
        <v>0</v>
      </c>
      <c r="Z664" s="332"/>
      <c r="AA664" s="332"/>
      <c r="AB664" s="332"/>
    </row>
    <row r="665" spans="1:28" ht="15" customHeight="1" x14ac:dyDescent="0.45">
      <c r="A665" s="201">
        <v>655</v>
      </c>
      <c r="B665" s="201">
        <f t="shared" si="246"/>
        <v>7</v>
      </c>
      <c r="C665" s="202">
        <v>6332154</v>
      </c>
      <c r="E665" s="222" t="s">
        <v>234</v>
      </c>
      <c r="F665" s="222"/>
      <c r="G665" s="222" t="s">
        <v>234</v>
      </c>
      <c r="H665" s="222" t="s">
        <v>234</v>
      </c>
      <c r="I665" s="222" t="s">
        <v>234</v>
      </c>
      <c r="J665" s="230">
        <v>6332154</v>
      </c>
      <c r="K665" s="222" t="s">
        <v>234</v>
      </c>
      <c r="L665" s="222" t="s">
        <v>234</v>
      </c>
      <c r="M665" s="230" t="s">
        <v>334</v>
      </c>
      <c r="N665" s="224"/>
      <c r="P665" s="225">
        <f t="shared" si="249"/>
        <v>0</v>
      </c>
      <c r="Q665" s="201" t="s">
        <v>234</v>
      </c>
      <c r="R665" s="224"/>
      <c r="T665" s="225">
        <f t="shared" si="250"/>
        <v>0</v>
      </c>
      <c r="Z665" s="332"/>
      <c r="AA665" s="332"/>
      <c r="AB665" s="332"/>
    </row>
    <row r="666" spans="1:28" ht="15" customHeight="1" x14ac:dyDescent="0.45">
      <c r="A666" s="201">
        <v>656</v>
      </c>
      <c r="B666" s="201">
        <f t="shared" si="246"/>
        <v>7</v>
      </c>
      <c r="C666" s="202">
        <v>6332155</v>
      </c>
      <c r="E666" s="222" t="s">
        <v>234</v>
      </c>
      <c r="F666" s="222"/>
      <c r="G666" s="222" t="s">
        <v>234</v>
      </c>
      <c r="H666" s="222" t="s">
        <v>234</v>
      </c>
      <c r="I666" s="222" t="s">
        <v>234</v>
      </c>
      <c r="J666" s="230">
        <v>6332155</v>
      </c>
      <c r="K666" s="222" t="s">
        <v>234</v>
      </c>
      <c r="L666" s="222" t="s">
        <v>234</v>
      </c>
      <c r="M666" s="230" t="s">
        <v>738</v>
      </c>
      <c r="N666" s="224"/>
      <c r="P666" s="225">
        <f t="shared" si="249"/>
        <v>0</v>
      </c>
      <c r="Q666" s="201" t="s">
        <v>234</v>
      </c>
      <c r="R666" s="224"/>
      <c r="T666" s="225">
        <f t="shared" si="250"/>
        <v>0</v>
      </c>
      <c r="Z666" s="332"/>
      <c r="AA666" s="332"/>
      <c r="AB666" s="332"/>
    </row>
    <row r="667" spans="1:28" ht="15" customHeight="1" x14ac:dyDescent="0.45">
      <c r="A667" s="201">
        <v>657</v>
      </c>
      <c r="B667" s="201">
        <f t="shared" si="246"/>
        <v>7</v>
      </c>
      <c r="C667" s="202">
        <v>6332158</v>
      </c>
      <c r="E667" s="222" t="s">
        <v>234</v>
      </c>
      <c r="F667" s="222"/>
      <c r="G667" s="222" t="s">
        <v>234</v>
      </c>
      <c r="H667" s="222" t="s">
        <v>234</v>
      </c>
      <c r="I667" s="222" t="s">
        <v>234</v>
      </c>
      <c r="J667" s="230">
        <v>6332158</v>
      </c>
      <c r="K667" s="222" t="s">
        <v>234</v>
      </c>
      <c r="L667" s="222" t="s">
        <v>234</v>
      </c>
      <c r="M667" s="230" t="s">
        <v>742</v>
      </c>
      <c r="N667" s="224"/>
      <c r="P667" s="225">
        <f t="shared" si="249"/>
        <v>0</v>
      </c>
      <c r="Q667" s="201" t="s">
        <v>234</v>
      </c>
      <c r="R667" s="224"/>
      <c r="T667" s="225">
        <f t="shared" si="250"/>
        <v>0</v>
      </c>
      <c r="Z667" s="332"/>
      <c r="AA667" s="332"/>
      <c r="AB667" s="332"/>
    </row>
    <row r="668" spans="1:28" ht="15" customHeight="1" x14ac:dyDescent="0.45">
      <c r="A668" s="201">
        <v>658</v>
      </c>
      <c r="B668" s="201">
        <f t="shared" si="246"/>
        <v>6</v>
      </c>
      <c r="C668" s="202">
        <v>633218</v>
      </c>
      <c r="E668" s="222" t="s">
        <v>234</v>
      </c>
      <c r="F668" s="222"/>
      <c r="G668" s="222" t="s">
        <v>234</v>
      </c>
      <c r="H668" s="222" t="s">
        <v>234</v>
      </c>
      <c r="I668" s="229">
        <v>633218</v>
      </c>
      <c r="J668" s="222" t="s">
        <v>234</v>
      </c>
      <c r="K668" s="222" t="s">
        <v>234</v>
      </c>
      <c r="L668" s="222" t="s">
        <v>234</v>
      </c>
      <c r="M668" s="229" t="s">
        <v>476</v>
      </c>
      <c r="N668" s="224"/>
      <c r="P668" s="225">
        <f>N668</f>
        <v>0</v>
      </c>
      <c r="Q668" s="201" t="s">
        <v>234</v>
      </c>
      <c r="R668" s="224"/>
      <c r="T668" s="225">
        <f>R668</f>
        <v>0</v>
      </c>
      <c r="Z668" s="332"/>
      <c r="AA668" s="332"/>
      <c r="AB668" s="332"/>
    </row>
    <row r="669" spans="1:28" ht="15" customHeight="1" x14ac:dyDescent="0.45">
      <c r="A669" s="201">
        <v>659</v>
      </c>
      <c r="B669" s="201">
        <f t="shared" si="246"/>
        <v>5</v>
      </c>
      <c r="C669" s="202">
        <v>63322</v>
      </c>
      <c r="E669" s="222" t="s">
        <v>234</v>
      </c>
      <c r="F669" s="222"/>
      <c r="G669" s="222" t="s">
        <v>234</v>
      </c>
      <c r="H669" s="227">
        <v>63322</v>
      </c>
      <c r="I669" s="222" t="s">
        <v>234</v>
      </c>
      <c r="J669" s="222" t="s">
        <v>234</v>
      </c>
      <c r="K669" s="222" t="s">
        <v>234</v>
      </c>
      <c r="L669" s="222" t="s">
        <v>234</v>
      </c>
      <c r="M669" s="227" t="s">
        <v>380</v>
      </c>
      <c r="N669" s="224"/>
      <c r="P669" s="225">
        <f>N669-P670-P671-P672</f>
        <v>0</v>
      </c>
      <c r="Q669" s="201" t="s">
        <v>234</v>
      </c>
      <c r="R669" s="224"/>
      <c r="T669" s="225">
        <f>R669+T670+T671+T672</f>
        <v>0</v>
      </c>
      <c r="Z669" s="332"/>
      <c r="AA669" s="332"/>
      <c r="AB669" s="332"/>
    </row>
    <row r="670" spans="1:28" ht="15" customHeight="1" x14ac:dyDescent="0.45">
      <c r="A670" s="201">
        <v>660</v>
      </c>
      <c r="B670" s="201">
        <f t="shared" si="246"/>
        <v>6</v>
      </c>
      <c r="C670" s="202">
        <v>633221</v>
      </c>
      <c r="E670" s="222" t="s">
        <v>234</v>
      </c>
      <c r="F670" s="222"/>
      <c r="G670" s="222" t="s">
        <v>234</v>
      </c>
      <c r="H670" s="222" t="s">
        <v>234</v>
      </c>
      <c r="I670" s="229">
        <v>633221</v>
      </c>
      <c r="J670" s="222" t="s">
        <v>234</v>
      </c>
      <c r="K670" s="222" t="s">
        <v>234</v>
      </c>
      <c r="L670" s="222" t="s">
        <v>234</v>
      </c>
      <c r="M670" s="229" t="s">
        <v>743</v>
      </c>
      <c r="N670" s="224"/>
      <c r="P670" s="225">
        <f t="shared" ref="P670:P672" si="251">N670</f>
        <v>0</v>
      </c>
      <c r="Q670" s="201" t="s">
        <v>234</v>
      </c>
      <c r="R670" s="224"/>
      <c r="T670" s="225">
        <f t="shared" ref="T670:T672" si="252">R670</f>
        <v>0</v>
      </c>
      <c r="Z670" s="332"/>
      <c r="AA670" s="332"/>
      <c r="AB670" s="332"/>
    </row>
    <row r="671" spans="1:28" ht="15" customHeight="1" x14ac:dyDescent="0.45">
      <c r="A671" s="201">
        <v>661</v>
      </c>
      <c r="B671" s="201">
        <f t="shared" si="246"/>
        <v>6</v>
      </c>
      <c r="C671" s="202">
        <v>633222</v>
      </c>
      <c r="E671" s="222" t="s">
        <v>234</v>
      </c>
      <c r="F671" s="222"/>
      <c r="G671" s="222" t="s">
        <v>234</v>
      </c>
      <c r="H671" s="222" t="s">
        <v>234</v>
      </c>
      <c r="I671" s="229">
        <v>633222</v>
      </c>
      <c r="J671" s="222" t="s">
        <v>234</v>
      </c>
      <c r="K671" s="222" t="s">
        <v>234</v>
      </c>
      <c r="L671" s="222" t="s">
        <v>234</v>
      </c>
      <c r="M671" s="229" t="s">
        <v>744</v>
      </c>
      <c r="N671" s="224"/>
      <c r="P671" s="225">
        <f t="shared" si="251"/>
        <v>0</v>
      </c>
      <c r="Q671" s="201" t="s">
        <v>234</v>
      </c>
      <c r="R671" s="224"/>
      <c r="T671" s="225">
        <f t="shared" si="252"/>
        <v>0</v>
      </c>
      <c r="Z671" s="332"/>
      <c r="AA671" s="332"/>
      <c r="AB671" s="332"/>
    </row>
    <row r="672" spans="1:28" ht="15" customHeight="1" x14ac:dyDescent="0.45">
      <c r="A672" s="201">
        <v>662</v>
      </c>
      <c r="B672" s="201">
        <f t="shared" si="246"/>
        <v>6</v>
      </c>
      <c r="C672" s="202">
        <v>633228</v>
      </c>
      <c r="E672" s="222" t="s">
        <v>234</v>
      </c>
      <c r="F672" s="222"/>
      <c r="G672" s="222" t="s">
        <v>234</v>
      </c>
      <c r="H672" s="222" t="s">
        <v>234</v>
      </c>
      <c r="I672" s="229">
        <v>633228</v>
      </c>
      <c r="J672" s="222" t="s">
        <v>234</v>
      </c>
      <c r="K672" s="222" t="s">
        <v>234</v>
      </c>
      <c r="L672" s="222" t="s">
        <v>234</v>
      </c>
      <c r="M672" s="229" t="s">
        <v>745</v>
      </c>
      <c r="N672" s="224"/>
      <c r="P672" s="225">
        <f t="shared" si="251"/>
        <v>0</v>
      </c>
      <c r="Q672" s="201" t="s">
        <v>234</v>
      </c>
      <c r="R672" s="224"/>
      <c r="T672" s="225">
        <f t="shared" si="252"/>
        <v>0</v>
      </c>
      <c r="Z672" s="332"/>
      <c r="AA672" s="332"/>
      <c r="AB672" s="332"/>
    </row>
    <row r="673" spans="1:28" ht="15" customHeight="1" x14ac:dyDescent="0.45">
      <c r="A673" s="201">
        <v>663</v>
      </c>
      <c r="B673" s="201">
        <f t="shared" si="246"/>
        <v>4</v>
      </c>
      <c r="C673" s="202">
        <v>6333</v>
      </c>
      <c r="E673" s="222" t="s">
        <v>234</v>
      </c>
      <c r="F673" s="222"/>
      <c r="G673" s="226">
        <v>6333</v>
      </c>
      <c r="H673" s="222" t="s">
        <v>234</v>
      </c>
      <c r="I673" s="222" t="s">
        <v>234</v>
      </c>
      <c r="J673" s="222" t="s">
        <v>234</v>
      </c>
      <c r="K673" s="222" t="s">
        <v>234</v>
      </c>
      <c r="L673" s="222" t="s">
        <v>234</v>
      </c>
      <c r="M673" s="226" t="s">
        <v>746</v>
      </c>
      <c r="N673" s="224"/>
      <c r="P673" s="225">
        <f>N673-P674-P675-P676-P677-P678-P679-P680-P681-P682-P683-P684-P685-P686-P687-P688-P689-P690-P691-P692-P693-P694-P695</f>
        <v>0</v>
      </c>
      <c r="Q673" s="201" t="s">
        <v>234</v>
      </c>
      <c r="R673" s="224"/>
      <c r="T673" s="225">
        <f>R673+T674+T675+T687+T688+T692+T693+T694+T695</f>
        <v>0</v>
      </c>
      <c r="Z673" s="332"/>
      <c r="AA673" s="332"/>
      <c r="AB673" s="332"/>
    </row>
    <row r="674" spans="1:28" ht="15" customHeight="1" x14ac:dyDescent="0.45">
      <c r="A674" s="201">
        <v>664</v>
      </c>
      <c r="B674" s="201">
        <f t="shared" si="246"/>
        <v>5</v>
      </c>
      <c r="C674" s="202">
        <v>63331</v>
      </c>
      <c r="E674" s="222" t="s">
        <v>234</v>
      </c>
      <c r="F674" s="222"/>
      <c r="G674" s="222" t="s">
        <v>234</v>
      </c>
      <c r="H674" s="227">
        <v>63331</v>
      </c>
      <c r="I674" s="222" t="s">
        <v>234</v>
      </c>
      <c r="J674" s="222" t="s">
        <v>234</v>
      </c>
      <c r="K674" s="222" t="s">
        <v>234</v>
      </c>
      <c r="L674" s="222" t="s">
        <v>234</v>
      </c>
      <c r="M674" s="227" t="s">
        <v>747</v>
      </c>
      <c r="N674" s="224"/>
      <c r="P674" s="225">
        <f>N674</f>
        <v>0</v>
      </c>
      <c r="Q674" s="201" t="s">
        <v>234</v>
      </c>
      <c r="R674" s="224"/>
      <c r="T674" s="225">
        <f>R674</f>
        <v>0</v>
      </c>
      <c r="Z674" s="332"/>
      <c r="AA674" s="332"/>
      <c r="AB674" s="332"/>
    </row>
    <row r="675" spans="1:28" ht="15" customHeight="1" x14ac:dyDescent="0.45">
      <c r="A675" s="201">
        <v>665</v>
      </c>
      <c r="B675" s="201">
        <f t="shared" si="246"/>
        <v>5</v>
      </c>
      <c r="C675" s="202">
        <v>63332</v>
      </c>
      <c r="E675" s="222" t="s">
        <v>234</v>
      </c>
      <c r="F675" s="222"/>
      <c r="G675" s="222" t="s">
        <v>234</v>
      </c>
      <c r="H675" s="227">
        <v>63332</v>
      </c>
      <c r="I675" s="222" t="s">
        <v>234</v>
      </c>
      <c r="J675" s="222" t="s">
        <v>234</v>
      </c>
      <c r="K675" s="222" t="s">
        <v>234</v>
      </c>
      <c r="L675" s="222" t="s">
        <v>234</v>
      </c>
      <c r="M675" s="227" t="s">
        <v>482</v>
      </c>
      <c r="N675" s="224"/>
      <c r="P675" s="225">
        <f>N675-P676-P677-P678-P679-P680-P681-P682-P683-P684-P685-P686</f>
        <v>0</v>
      </c>
      <c r="Q675" s="201" t="s">
        <v>234</v>
      </c>
      <c r="R675" s="224"/>
      <c r="T675" s="225">
        <f>R675+T676+T682+T686</f>
        <v>0</v>
      </c>
      <c r="Z675" s="332"/>
      <c r="AA675" s="332"/>
      <c r="AB675" s="332"/>
    </row>
    <row r="676" spans="1:28" ht="15" customHeight="1" x14ac:dyDescent="0.45">
      <c r="A676" s="201">
        <v>666</v>
      </c>
      <c r="B676" s="201">
        <f t="shared" si="246"/>
        <v>6</v>
      </c>
      <c r="C676" s="202">
        <v>633321</v>
      </c>
      <c r="E676" s="222" t="s">
        <v>234</v>
      </c>
      <c r="F676" s="222"/>
      <c r="G676" s="222" t="s">
        <v>234</v>
      </c>
      <c r="H676" s="222" t="s">
        <v>234</v>
      </c>
      <c r="I676" s="229">
        <v>633321</v>
      </c>
      <c r="J676" s="222" t="s">
        <v>234</v>
      </c>
      <c r="K676" s="222" t="s">
        <v>234</v>
      </c>
      <c r="L676" s="222" t="s">
        <v>234</v>
      </c>
      <c r="M676" s="229" t="s">
        <v>748</v>
      </c>
      <c r="N676" s="224"/>
      <c r="P676" s="225">
        <f>N676-P677-P678-P679-P680-P681</f>
        <v>0</v>
      </c>
      <c r="Q676" s="201" t="s">
        <v>234</v>
      </c>
      <c r="R676" s="224"/>
      <c r="T676" s="225">
        <f>R676+T677+T678+T679+T680+T681</f>
        <v>0</v>
      </c>
      <c r="Z676" s="332"/>
      <c r="AA676" s="332"/>
      <c r="AB676" s="332"/>
    </row>
    <row r="677" spans="1:28" ht="15" customHeight="1" x14ac:dyDescent="0.45">
      <c r="A677" s="201">
        <v>667</v>
      </c>
      <c r="B677" s="201">
        <f t="shared" si="246"/>
        <v>7</v>
      </c>
      <c r="C677" s="202">
        <v>6333211</v>
      </c>
      <c r="E677" s="222" t="s">
        <v>234</v>
      </c>
      <c r="F677" s="222"/>
      <c r="G677" s="222" t="s">
        <v>234</v>
      </c>
      <c r="H677" s="222" t="s">
        <v>234</v>
      </c>
      <c r="I677" s="222" t="s">
        <v>234</v>
      </c>
      <c r="J677" s="230">
        <v>6333211</v>
      </c>
      <c r="K677" s="222" t="s">
        <v>234</v>
      </c>
      <c r="L677" s="222" t="s">
        <v>234</v>
      </c>
      <c r="M677" s="230" t="s">
        <v>749</v>
      </c>
      <c r="N677" s="224"/>
      <c r="P677" s="225">
        <f t="shared" ref="P677:P681" si="253">N677</f>
        <v>0</v>
      </c>
      <c r="Q677" s="201" t="s">
        <v>234</v>
      </c>
      <c r="R677" s="224"/>
      <c r="T677" s="225">
        <f t="shared" ref="T677:T681" si="254">R677</f>
        <v>0</v>
      </c>
      <c r="Z677" s="332"/>
      <c r="AA677" s="332"/>
      <c r="AB677" s="332"/>
    </row>
    <row r="678" spans="1:28" ht="15" customHeight="1" x14ac:dyDescent="0.45">
      <c r="A678" s="201">
        <v>668</v>
      </c>
      <c r="B678" s="201">
        <f t="shared" si="246"/>
        <v>7</v>
      </c>
      <c r="C678" s="202">
        <v>6333212</v>
      </c>
      <c r="E678" s="222" t="s">
        <v>234</v>
      </c>
      <c r="F678" s="222"/>
      <c r="G678" s="222" t="s">
        <v>234</v>
      </c>
      <c r="H678" s="222" t="s">
        <v>234</v>
      </c>
      <c r="I678" s="222" t="s">
        <v>234</v>
      </c>
      <c r="J678" s="230">
        <v>6333212</v>
      </c>
      <c r="K678" s="222" t="s">
        <v>234</v>
      </c>
      <c r="L678" s="222" t="s">
        <v>234</v>
      </c>
      <c r="M678" s="230" t="s">
        <v>750</v>
      </c>
      <c r="N678" s="224"/>
      <c r="P678" s="225">
        <f t="shared" si="253"/>
        <v>0</v>
      </c>
      <c r="Q678" s="201" t="s">
        <v>234</v>
      </c>
      <c r="R678" s="224"/>
      <c r="T678" s="225">
        <f t="shared" si="254"/>
        <v>0</v>
      </c>
      <c r="Z678" s="332"/>
      <c r="AA678" s="332"/>
      <c r="AB678" s="332"/>
    </row>
    <row r="679" spans="1:28" ht="15" customHeight="1" x14ac:dyDescent="0.45">
      <c r="A679" s="201">
        <v>669</v>
      </c>
      <c r="B679" s="201">
        <f t="shared" si="246"/>
        <v>7</v>
      </c>
      <c r="C679" s="202">
        <v>6333213</v>
      </c>
      <c r="E679" s="222" t="s">
        <v>234</v>
      </c>
      <c r="F679" s="222"/>
      <c r="G679" s="222" t="s">
        <v>234</v>
      </c>
      <c r="H679" s="222" t="s">
        <v>234</v>
      </c>
      <c r="I679" s="222" t="s">
        <v>234</v>
      </c>
      <c r="J679" s="230">
        <v>6333213</v>
      </c>
      <c r="K679" s="222" t="s">
        <v>234</v>
      </c>
      <c r="L679" s="222" t="s">
        <v>234</v>
      </c>
      <c r="M679" s="230" t="s">
        <v>751</v>
      </c>
      <c r="N679" s="224"/>
      <c r="P679" s="225">
        <f t="shared" si="253"/>
        <v>0</v>
      </c>
      <c r="Q679" s="201" t="s">
        <v>234</v>
      </c>
      <c r="R679" s="224"/>
      <c r="T679" s="225">
        <f t="shared" si="254"/>
        <v>0</v>
      </c>
      <c r="Z679" s="332"/>
      <c r="AA679" s="332"/>
      <c r="AB679" s="332"/>
    </row>
    <row r="680" spans="1:28" ht="15" customHeight="1" x14ac:dyDescent="0.45">
      <c r="A680" s="201">
        <v>670</v>
      </c>
      <c r="B680" s="201">
        <f t="shared" si="246"/>
        <v>7</v>
      </c>
      <c r="C680" s="202">
        <v>6333214</v>
      </c>
      <c r="E680" s="222" t="s">
        <v>234</v>
      </c>
      <c r="F680" s="222"/>
      <c r="G680" s="222" t="s">
        <v>234</v>
      </c>
      <c r="H680" s="222" t="s">
        <v>234</v>
      </c>
      <c r="I680" s="222" t="s">
        <v>234</v>
      </c>
      <c r="J680" s="230">
        <v>6333214</v>
      </c>
      <c r="K680" s="222" t="s">
        <v>234</v>
      </c>
      <c r="L680" s="222" t="s">
        <v>234</v>
      </c>
      <c r="M680" s="230" t="s">
        <v>752</v>
      </c>
      <c r="N680" s="224"/>
      <c r="P680" s="225">
        <f t="shared" si="253"/>
        <v>0</v>
      </c>
      <c r="Q680" s="201" t="s">
        <v>234</v>
      </c>
      <c r="R680" s="224"/>
      <c r="T680" s="225">
        <f t="shared" si="254"/>
        <v>0</v>
      </c>
      <c r="Z680" s="332"/>
      <c r="AA680" s="332"/>
      <c r="AB680" s="332"/>
    </row>
    <row r="681" spans="1:28" ht="15" customHeight="1" x14ac:dyDescent="0.45">
      <c r="A681" s="201">
        <v>671</v>
      </c>
      <c r="B681" s="201">
        <f t="shared" si="246"/>
        <v>7</v>
      </c>
      <c r="C681" s="202">
        <v>6333218</v>
      </c>
      <c r="E681" s="222" t="s">
        <v>234</v>
      </c>
      <c r="F681" s="222"/>
      <c r="G681" s="222" t="s">
        <v>234</v>
      </c>
      <c r="H681" s="222" t="s">
        <v>234</v>
      </c>
      <c r="I681" s="222" t="s">
        <v>234</v>
      </c>
      <c r="J681" s="230">
        <v>6333218</v>
      </c>
      <c r="K681" s="222" t="s">
        <v>234</v>
      </c>
      <c r="L681" s="222" t="s">
        <v>234</v>
      </c>
      <c r="M681" s="230" t="s">
        <v>753</v>
      </c>
      <c r="N681" s="224"/>
      <c r="P681" s="225">
        <f t="shared" si="253"/>
        <v>0</v>
      </c>
      <c r="Q681" s="201" t="s">
        <v>234</v>
      </c>
      <c r="R681" s="224"/>
      <c r="T681" s="225">
        <f t="shared" si="254"/>
        <v>0</v>
      </c>
      <c r="Z681" s="332"/>
      <c r="AA681" s="332"/>
      <c r="AB681" s="332"/>
    </row>
    <row r="682" spans="1:28" ht="15" customHeight="1" x14ac:dyDescent="0.45">
      <c r="A682" s="201">
        <v>672</v>
      </c>
      <c r="B682" s="201">
        <f t="shared" si="246"/>
        <v>6</v>
      </c>
      <c r="C682" s="202">
        <v>633322</v>
      </c>
      <c r="E682" s="222" t="s">
        <v>234</v>
      </c>
      <c r="F682" s="222"/>
      <c r="G682" s="222" t="s">
        <v>234</v>
      </c>
      <c r="H682" s="222" t="s">
        <v>234</v>
      </c>
      <c r="I682" s="229">
        <v>633322</v>
      </c>
      <c r="J682" s="222" t="s">
        <v>234</v>
      </c>
      <c r="K682" s="222" t="s">
        <v>234</v>
      </c>
      <c r="L682" s="222" t="s">
        <v>234</v>
      </c>
      <c r="M682" s="229" t="s">
        <v>754</v>
      </c>
      <c r="N682" s="224"/>
      <c r="P682" s="225">
        <f>N682-P683-P684-P685</f>
        <v>0</v>
      </c>
      <c r="Q682" s="201" t="s">
        <v>234</v>
      </c>
      <c r="R682" s="224"/>
      <c r="T682" s="225">
        <f>R682+T683+T684+T685</f>
        <v>0</v>
      </c>
      <c r="Z682" s="332"/>
      <c r="AA682" s="332"/>
      <c r="AB682" s="332"/>
    </row>
    <row r="683" spans="1:28" ht="15" customHeight="1" x14ac:dyDescent="0.45">
      <c r="A683" s="201">
        <v>673</v>
      </c>
      <c r="B683" s="201">
        <f t="shared" si="246"/>
        <v>7</v>
      </c>
      <c r="C683" s="202">
        <v>6333221</v>
      </c>
      <c r="E683" s="222" t="s">
        <v>234</v>
      </c>
      <c r="F683" s="222"/>
      <c r="G683" s="222" t="s">
        <v>234</v>
      </c>
      <c r="H683" s="222" t="s">
        <v>234</v>
      </c>
      <c r="I683" s="222" t="s">
        <v>234</v>
      </c>
      <c r="J683" s="230">
        <v>6333221</v>
      </c>
      <c r="K683" s="222" t="s">
        <v>234</v>
      </c>
      <c r="L683" s="222" t="s">
        <v>234</v>
      </c>
      <c r="M683" s="230" t="s">
        <v>755</v>
      </c>
      <c r="N683" s="224"/>
      <c r="P683" s="225">
        <f t="shared" ref="P683:P685" si="255">N683</f>
        <v>0</v>
      </c>
      <c r="Q683" s="201" t="s">
        <v>234</v>
      </c>
      <c r="R683" s="224"/>
      <c r="T683" s="225">
        <f t="shared" ref="T683:T685" si="256">R683</f>
        <v>0</v>
      </c>
      <c r="Z683" s="332"/>
      <c r="AA683" s="332"/>
      <c r="AB683" s="332"/>
    </row>
    <row r="684" spans="1:28" ht="15" customHeight="1" x14ac:dyDescent="0.45">
      <c r="A684" s="201">
        <v>674</v>
      </c>
      <c r="B684" s="201">
        <f t="shared" si="246"/>
        <v>7</v>
      </c>
      <c r="C684" s="202">
        <v>6333222</v>
      </c>
      <c r="E684" s="222" t="s">
        <v>234</v>
      </c>
      <c r="F684" s="222"/>
      <c r="G684" s="222" t="s">
        <v>234</v>
      </c>
      <c r="H684" s="222" t="s">
        <v>234</v>
      </c>
      <c r="I684" s="222" t="s">
        <v>234</v>
      </c>
      <c r="J684" s="230">
        <v>6333222</v>
      </c>
      <c r="K684" s="222" t="s">
        <v>234</v>
      </c>
      <c r="L684" s="222" t="s">
        <v>234</v>
      </c>
      <c r="M684" s="230" t="s">
        <v>756</v>
      </c>
      <c r="N684" s="224"/>
      <c r="P684" s="225">
        <f t="shared" si="255"/>
        <v>0</v>
      </c>
      <c r="Q684" s="201" t="s">
        <v>234</v>
      </c>
      <c r="R684" s="224"/>
      <c r="T684" s="225">
        <f t="shared" si="256"/>
        <v>0</v>
      </c>
      <c r="Z684" s="332"/>
      <c r="AA684" s="332"/>
      <c r="AB684" s="332"/>
    </row>
    <row r="685" spans="1:28" ht="15" customHeight="1" x14ac:dyDescent="0.45">
      <c r="A685" s="201">
        <v>675</v>
      </c>
      <c r="B685" s="201">
        <f t="shared" si="246"/>
        <v>7</v>
      </c>
      <c r="C685" s="202">
        <v>6333228</v>
      </c>
      <c r="E685" s="222" t="s">
        <v>234</v>
      </c>
      <c r="F685" s="222"/>
      <c r="G685" s="222" t="s">
        <v>234</v>
      </c>
      <c r="H685" s="222" t="s">
        <v>234</v>
      </c>
      <c r="I685" s="222" t="s">
        <v>234</v>
      </c>
      <c r="J685" s="230">
        <v>6333228</v>
      </c>
      <c r="K685" s="222" t="s">
        <v>234</v>
      </c>
      <c r="L685" s="222" t="s">
        <v>234</v>
      </c>
      <c r="M685" s="230" t="s">
        <v>757</v>
      </c>
      <c r="N685" s="224"/>
      <c r="P685" s="225">
        <f t="shared" si="255"/>
        <v>0</v>
      </c>
      <c r="Q685" s="201" t="s">
        <v>234</v>
      </c>
      <c r="R685" s="224"/>
      <c r="T685" s="225">
        <f t="shared" si="256"/>
        <v>0</v>
      </c>
      <c r="Z685" s="332"/>
      <c r="AA685" s="332"/>
      <c r="AB685" s="332"/>
    </row>
    <row r="686" spans="1:28" ht="15" customHeight="1" x14ac:dyDescent="0.45">
      <c r="A686" s="201">
        <v>676</v>
      </c>
      <c r="B686" s="201">
        <f t="shared" si="246"/>
        <v>6</v>
      </c>
      <c r="C686" s="202">
        <v>633328</v>
      </c>
      <c r="E686" s="222" t="s">
        <v>234</v>
      </c>
      <c r="F686" s="222"/>
      <c r="G686" s="222" t="s">
        <v>234</v>
      </c>
      <c r="H686" s="222" t="s">
        <v>234</v>
      </c>
      <c r="I686" s="229">
        <v>633328</v>
      </c>
      <c r="J686" s="222" t="s">
        <v>234</v>
      </c>
      <c r="K686" s="222" t="s">
        <v>234</v>
      </c>
      <c r="L686" s="222" t="s">
        <v>234</v>
      </c>
      <c r="M686" s="229" t="s">
        <v>758</v>
      </c>
      <c r="N686" s="224"/>
      <c r="P686" s="225">
        <f>N686</f>
        <v>0</v>
      </c>
      <c r="Q686" s="201" t="s">
        <v>234</v>
      </c>
      <c r="R686" s="224"/>
      <c r="T686" s="225">
        <f>R686</f>
        <v>0</v>
      </c>
      <c r="Z686" s="332"/>
      <c r="AA686" s="332"/>
      <c r="AB686" s="332"/>
    </row>
    <row r="687" spans="1:28" ht="15" customHeight="1" x14ac:dyDescent="0.45">
      <c r="A687" s="201">
        <v>677</v>
      </c>
      <c r="B687" s="201">
        <f t="shared" si="246"/>
        <v>5</v>
      </c>
      <c r="C687" s="202">
        <v>63333</v>
      </c>
      <c r="E687" s="222" t="s">
        <v>234</v>
      </c>
      <c r="F687" s="222"/>
      <c r="G687" s="222" t="s">
        <v>234</v>
      </c>
      <c r="H687" s="227">
        <v>63333</v>
      </c>
      <c r="I687" s="222" t="s">
        <v>234</v>
      </c>
      <c r="J687" s="222" t="s">
        <v>234</v>
      </c>
      <c r="K687" s="222" t="s">
        <v>234</v>
      </c>
      <c r="L687" s="222" t="s">
        <v>234</v>
      </c>
      <c r="M687" s="227" t="s">
        <v>382</v>
      </c>
      <c r="N687" s="224"/>
      <c r="P687" s="225">
        <f>N687</f>
        <v>0</v>
      </c>
      <c r="Q687" s="201" t="s">
        <v>234</v>
      </c>
      <c r="R687" s="224"/>
      <c r="T687" s="225">
        <f>R687</f>
        <v>0</v>
      </c>
      <c r="Z687" s="332"/>
      <c r="AA687" s="332"/>
      <c r="AB687" s="332"/>
    </row>
    <row r="688" spans="1:28" ht="15" customHeight="1" x14ac:dyDescent="0.45">
      <c r="A688" s="201">
        <v>678</v>
      </c>
      <c r="B688" s="201">
        <f t="shared" si="246"/>
        <v>5</v>
      </c>
      <c r="C688" s="202">
        <v>63334</v>
      </c>
      <c r="E688" s="222" t="s">
        <v>234</v>
      </c>
      <c r="F688" s="222"/>
      <c r="G688" s="222" t="s">
        <v>234</v>
      </c>
      <c r="H688" s="227">
        <v>63334</v>
      </c>
      <c r="I688" s="222" t="s">
        <v>234</v>
      </c>
      <c r="J688" s="222" t="s">
        <v>234</v>
      </c>
      <c r="K688" s="222" t="s">
        <v>234</v>
      </c>
      <c r="L688" s="222" t="s">
        <v>234</v>
      </c>
      <c r="M688" s="227" t="s">
        <v>383</v>
      </c>
      <c r="N688" s="224"/>
      <c r="P688" s="225">
        <f>N688-P689-P690-P691</f>
        <v>0</v>
      </c>
      <c r="Q688" s="201" t="s">
        <v>234</v>
      </c>
      <c r="R688" s="224"/>
      <c r="T688" s="225">
        <f>R688+T689+T690+T691</f>
        <v>0</v>
      </c>
      <c r="Z688" s="332"/>
      <c r="AA688" s="332"/>
      <c r="AB688" s="332"/>
    </row>
    <row r="689" spans="1:28" ht="15" customHeight="1" x14ac:dyDescent="0.45">
      <c r="A689" s="201">
        <v>679</v>
      </c>
      <c r="B689" s="201">
        <f t="shared" si="246"/>
        <v>6</v>
      </c>
      <c r="C689" s="202">
        <v>633341</v>
      </c>
      <c r="E689" s="222" t="s">
        <v>234</v>
      </c>
      <c r="F689" s="222"/>
      <c r="G689" s="222" t="s">
        <v>234</v>
      </c>
      <c r="H689" s="222" t="s">
        <v>234</v>
      </c>
      <c r="I689" s="229">
        <v>633341</v>
      </c>
      <c r="J689" s="222" t="s">
        <v>234</v>
      </c>
      <c r="K689" s="222" t="s">
        <v>234</v>
      </c>
      <c r="L689" s="222" t="s">
        <v>234</v>
      </c>
      <c r="M689" s="229" t="s">
        <v>383</v>
      </c>
      <c r="N689" s="224"/>
      <c r="P689" s="225">
        <f t="shared" ref="P689:P691" si="257">N689</f>
        <v>0</v>
      </c>
      <c r="Q689" s="201" t="s">
        <v>234</v>
      </c>
      <c r="R689" s="224"/>
      <c r="T689" s="225">
        <f t="shared" ref="T689:T691" si="258">R689</f>
        <v>0</v>
      </c>
      <c r="Z689" s="332"/>
      <c r="AA689" s="332"/>
      <c r="AB689" s="332"/>
    </row>
    <row r="690" spans="1:28" ht="15" customHeight="1" x14ac:dyDescent="0.45">
      <c r="A690" s="201">
        <v>680</v>
      </c>
      <c r="B690" s="201">
        <f t="shared" si="246"/>
        <v>6</v>
      </c>
      <c r="C690" s="202">
        <v>633342</v>
      </c>
      <c r="E690" s="222" t="s">
        <v>234</v>
      </c>
      <c r="F690" s="222"/>
      <c r="G690" s="222" t="s">
        <v>234</v>
      </c>
      <c r="H690" s="222" t="s">
        <v>234</v>
      </c>
      <c r="I690" s="229">
        <v>633342</v>
      </c>
      <c r="J690" s="222" t="s">
        <v>234</v>
      </c>
      <c r="K690" s="222" t="s">
        <v>234</v>
      </c>
      <c r="L690" s="222" t="s">
        <v>234</v>
      </c>
      <c r="M690" s="229" t="s">
        <v>759</v>
      </c>
      <c r="N690" s="224"/>
      <c r="P690" s="225">
        <f t="shared" si="257"/>
        <v>0</v>
      </c>
      <c r="Q690" s="201" t="s">
        <v>234</v>
      </c>
      <c r="R690" s="224"/>
      <c r="T690" s="225">
        <f t="shared" si="258"/>
        <v>0</v>
      </c>
      <c r="Z690" s="332"/>
      <c r="AA690" s="332"/>
      <c r="AB690" s="332"/>
    </row>
    <row r="691" spans="1:28" ht="15" customHeight="1" x14ac:dyDescent="0.45">
      <c r="A691" s="201">
        <v>681</v>
      </c>
      <c r="B691" s="201">
        <f t="shared" si="246"/>
        <v>6</v>
      </c>
      <c r="C691" s="202">
        <v>633348</v>
      </c>
      <c r="E691" s="222" t="s">
        <v>234</v>
      </c>
      <c r="F691" s="222"/>
      <c r="G691" s="222" t="s">
        <v>234</v>
      </c>
      <c r="H691" s="222" t="s">
        <v>234</v>
      </c>
      <c r="I691" s="229">
        <v>633348</v>
      </c>
      <c r="J691" s="222" t="s">
        <v>234</v>
      </c>
      <c r="K691" s="222" t="s">
        <v>234</v>
      </c>
      <c r="L691" s="222" t="s">
        <v>234</v>
      </c>
      <c r="M691" s="229" t="s">
        <v>760</v>
      </c>
      <c r="N691" s="224"/>
      <c r="P691" s="225">
        <f t="shared" si="257"/>
        <v>0</v>
      </c>
      <c r="Q691" s="201" t="s">
        <v>234</v>
      </c>
      <c r="R691" s="224"/>
      <c r="T691" s="225">
        <f t="shared" si="258"/>
        <v>0</v>
      </c>
      <c r="Z691" s="332"/>
      <c r="AA691" s="332"/>
      <c r="AB691" s="332"/>
    </row>
    <row r="692" spans="1:28" ht="15" customHeight="1" x14ac:dyDescent="0.45">
      <c r="A692" s="201">
        <v>682</v>
      </c>
      <c r="B692" s="201">
        <f t="shared" si="246"/>
        <v>5</v>
      </c>
      <c r="C692" s="202">
        <v>63335</v>
      </c>
      <c r="E692" s="222" t="s">
        <v>234</v>
      </c>
      <c r="F692" s="222"/>
      <c r="G692" s="222" t="s">
        <v>234</v>
      </c>
      <c r="H692" s="227">
        <v>63335</v>
      </c>
      <c r="I692" s="222" t="s">
        <v>234</v>
      </c>
      <c r="J692" s="222" t="s">
        <v>234</v>
      </c>
      <c r="K692" s="222" t="s">
        <v>234</v>
      </c>
      <c r="L692" s="222" t="s">
        <v>234</v>
      </c>
      <c r="M692" s="227" t="s">
        <v>761</v>
      </c>
      <c r="N692" s="224"/>
      <c r="P692" s="225">
        <f>N692</f>
        <v>0</v>
      </c>
      <c r="Q692" s="201" t="s">
        <v>234</v>
      </c>
      <c r="R692" s="224"/>
      <c r="T692" s="225">
        <f>R692</f>
        <v>0</v>
      </c>
      <c r="Z692" s="332"/>
      <c r="AA692" s="332"/>
      <c r="AB692" s="332"/>
    </row>
    <row r="693" spans="1:28" ht="15" customHeight="1" x14ac:dyDescent="0.45">
      <c r="A693" s="201">
        <v>683</v>
      </c>
      <c r="B693" s="201">
        <f t="shared" si="246"/>
        <v>5</v>
      </c>
      <c r="C693" s="202">
        <v>63336</v>
      </c>
      <c r="E693" s="222" t="s">
        <v>234</v>
      </c>
      <c r="F693" s="222"/>
      <c r="G693" s="222" t="s">
        <v>234</v>
      </c>
      <c r="H693" s="227">
        <v>63336</v>
      </c>
      <c r="I693" s="222" t="s">
        <v>234</v>
      </c>
      <c r="J693" s="222" t="s">
        <v>234</v>
      </c>
      <c r="K693" s="222" t="s">
        <v>234</v>
      </c>
      <c r="L693" s="222" t="s">
        <v>234</v>
      </c>
      <c r="M693" s="227" t="s">
        <v>762</v>
      </c>
      <c r="N693" s="224"/>
      <c r="P693" s="225">
        <f t="shared" ref="P693:P695" si="259">N693</f>
        <v>0</v>
      </c>
      <c r="Q693" s="201" t="s">
        <v>234</v>
      </c>
      <c r="R693" s="224"/>
      <c r="T693" s="225">
        <f t="shared" ref="T693:T695" si="260">R693</f>
        <v>0</v>
      </c>
      <c r="Z693" s="332"/>
      <c r="AA693" s="332"/>
      <c r="AB693" s="332"/>
    </row>
    <row r="694" spans="1:28" ht="15" customHeight="1" x14ac:dyDescent="0.45">
      <c r="A694" s="201">
        <v>684</v>
      </c>
      <c r="B694" s="201">
        <f t="shared" si="246"/>
        <v>5</v>
      </c>
      <c r="C694" s="202">
        <v>63337</v>
      </c>
      <c r="E694" s="222" t="s">
        <v>234</v>
      </c>
      <c r="F694" s="222"/>
      <c r="G694" s="222" t="s">
        <v>234</v>
      </c>
      <c r="H694" s="227">
        <v>63337</v>
      </c>
      <c r="I694" s="222" t="s">
        <v>234</v>
      </c>
      <c r="J694" s="222" t="s">
        <v>234</v>
      </c>
      <c r="K694" s="222" t="s">
        <v>234</v>
      </c>
      <c r="L694" s="222" t="s">
        <v>234</v>
      </c>
      <c r="M694" s="227" t="s">
        <v>290</v>
      </c>
      <c r="N694" s="224"/>
      <c r="P694" s="225">
        <f t="shared" si="259"/>
        <v>0</v>
      </c>
      <c r="Q694" s="201" t="s">
        <v>234</v>
      </c>
      <c r="R694" s="224"/>
      <c r="T694" s="225">
        <f t="shared" si="260"/>
        <v>0</v>
      </c>
      <c r="Z694" s="332"/>
      <c r="AA694" s="332"/>
      <c r="AB694" s="332"/>
    </row>
    <row r="695" spans="1:28" ht="15" customHeight="1" x14ac:dyDescent="0.45">
      <c r="A695" s="201">
        <v>685</v>
      </c>
      <c r="B695" s="201">
        <f t="shared" si="246"/>
        <v>5</v>
      </c>
      <c r="C695" s="202">
        <v>63338</v>
      </c>
      <c r="E695" s="222" t="s">
        <v>234</v>
      </c>
      <c r="F695" s="222"/>
      <c r="G695" s="222" t="s">
        <v>234</v>
      </c>
      <c r="H695" s="227">
        <v>63338</v>
      </c>
      <c r="I695" s="222" t="s">
        <v>234</v>
      </c>
      <c r="J695" s="222" t="s">
        <v>234</v>
      </c>
      <c r="K695" s="222" t="s">
        <v>234</v>
      </c>
      <c r="L695" s="222" t="s">
        <v>234</v>
      </c>
      <c r="M695" s="227" t="s">
        <v>387</v>
      </c>
      <c r="N695" s="224"/>
      <c r="P695" s="225">
        <f t="shared" si="259"/>
        <v>0</v>
      </c>
      <c r="Q695" s="201" t="s">
        <v>234</v>
      </c>
      <c r="R695" s="224"/>
      <c r="T695" s="225">
        <f t="shared" si="260"/>
        <v>0</v>
      </c>
      <c r="Z695" s="332"/>
      <c r="AA695" s="332"/>
      <c r="AB695" s="332"/>
    </row>
    <row r="696" spans="1:28" ht="15" customHeight="1" x14ac:dyDescent="0.45">
      <c r="A696" s="201">
        <v>686</v>
      </c>
      <c r="B696" s="201">
        <f t="shared" si="246"/>
        <v>4</v>
      </c>
      <c r="C696" s="202">
        <v>6334</v>
      </c>
      <c r="E696" s="222" t="s">
        <v>234</v>
      </c>
      <c r="F696" s="222"/>
      <c r="G696" s="226">
        <v>6334</v>
      </c>
      <c r="H696" s="222" t="s">
        <v>234</v>
      </c>
      <c r="I696" s="222" t="s">
        <v>234</v>
      </c>
      <c r="J696" s="222" t="s">
        <v>234</v>
      </c>
      <c r="K696" s="222" t="s">
        <v>234</v>
      </c>
      <c r="L696" s="222" t="s">
        <v>234</v>
      </c>
      <c r="M696" s="226" t="s">
        <v>763</v>
      </c>
      <c r="N696" s="224"/>
      <c r="P696" s="225">
        <f>N696</f>
        <v>0</v>
      </c>
      <c r="Q696" s="201" t="s">
        <v>234</v>
      </c>
      <c r="R696" s="224"/>
      <c r="T696" s="225">
        <f>R696</f>
        <v>0</v>
      </c>
      <c r="Z696" s="332"/>
      <c r="AA696" s="332"/>
      <c r="AB696" s="332"/>
    </row>
    <row r="697" spans="1:28" ht="15" customHeight="1" x14ac:dyDescent="0.45">
      <c r="A697" s="201">
        <v>687</v>
      </c>
      <c r="B697" s="201">
        <f t="shared" si="246"/>
        <v>3</v>
      </c>
      <c r="C697" s="202">
        <v>634</v>
      </c>
      <c r="E697" s="222" t="s">
        <v>234</v>
      </c>
      <c r="F697" s="223">
        <v>634</v>
      </c>
      <c r="G697" s="222" t="s">
        <v>234</v>
      </c>
      <c r="H697" s="222" t="s">
        <v>234</v>
      </c>
      <c r="I697" s="222" t="s">
        <v>234</v>
      </c>
      <c r="J697" s="222" t="s">
        <v>234</v>
      </c>
      <c r="K697" s="222" t="s">
        <v>234</v>
      </c>
      <c r="L697" s="222" t="s">
        <v>234</v>
      </c>
      <c r="M697" s="223" t="s">
        <v>764</v>
      </c>
      <c r="N697" s="224"/>
      <c r="P697" s="225">
        <f>N697-SUM(P698:P702)</f>
        <v>0</v>
      </c>
      <c r="Q697" s="201" t="s">
        <v>234</v>
      </c>
      <c r="R697" s="224"/>
      <c r="T697" s="225">
        <f>R697+T698+T699+T700+T701+T702</f>
        <v>0</v>
      </c>
      <c r="V697" s="73" t="str">
        <f>IF(OR(P697&lt;0,T697&lt;0),"erreur","OK")</f>
        <v>OK</v>
      </c>
      <c r="X697" s="73" t="str">
        <f>IF(P697&gt;1,"justifier la différence","OK")</f>
        <v>OK</v>
      </c>
      <c r="Z697" s="332"/>
      <c r="AA697" s="332"/>
      <c r="AB697" s="332"/>
    </row>
    <row r="698" spans="1:28" ht="15" customHeight="1" x14ac:dyDescent="0.45">
      <c r="A698" s="201">
        <v>688</v>
      </c>
      <c r="B698" s="201">
        <f t="shared" si="246"/>
        <v>4</v>
      </c>
      <c r="C698" s="202">
        <v>6341</v>
      </c>
      <c r="E698" s="222" t="s">
        <v>234</v>
      </c>
      <c r="F698" s="222"/>
      <c r="G698" s="226">
        <v>6341</v>
      </c>
      <c r="H698" s="222" t="s">
        <v>234</v>
      </c>
      <c r="I698" s="222" t="s">
        <v>234</v>
      </c>
      <c r="J698" s="222" t="s">
        <v>234</v>
      </c>
      <c r="K698" s="222" t="s">
        <v>234</v>
      </c>
      <c r="L698" s="222" t="s">
        <v>234</v>
      </c>
      <c r="M698" s="226" t="s">
        <v>765</v>
      </c>
      <c r="N698" s="224"/>
      <c r="P698" s="225">
        <f t="shared" ref="P698:P702" si="261">N698</f>
        <v>0</v>
      </c>
      <c r="Q698" s="201" t="s">
        <v>234</v>
      </c>
      <c r="R698" s="224"/>
      <c r="T698" s="225">
        <f t="shared" ref="T698:T702" si="262">R698</f>
        <v>0</v>
      </c>
      <c r="Z698" s="332"/>
      <c r="AA698" s="332"/>
      <c r="AB698" s="332"/>
    </row>
    <row r="699" spans="1:28" ht="15" customHeight="1" x14ac:dyDescent="0.45">
      <c r="A699" s="201">
        <v>689</v>
      </c>
      <c r="B699" s="201">
        <f t="shared" si="246"/>
        <v>4</v>
      </c>
      <c r="C699" s="202">
        <v>6342</v>
      </c>
      <c r="E699" s="222" t="s">
        <v>234</v>
      </c>
      <c r="F699" s="222"/>
      <c r="G699" s="226">
        <v>6342</v>
      </c>
      <c r="H699" s="222" t="s">
        <v>234</v>
      </c>
      <c r="I699" s="222" t="s">
        <v>234</v>
      </c>
      <c r="J699" s="222" t="s">
        <v>234</v>
      </c>
      <c r="K699" s="222" t="s">
        <v>234</v>
      </c>
      <c r="L699" s="222" t="s">
        <v>234</v>
      </c>
      <c r="M699" s="226" t="s">
        <v>766</v>
      </c>
      <c r="N699" s="224"/>
      <c r="P699" s="225">
        <f t="shared" si="261"/>
        <v>0</v>
      </c>
      <c r="Q699" s="201" t="s">
        <v>234</v>
      </c>
      <c r="R699" s="224"/>
      <c r="T699" s="225">
        <f t="shared" si="262"/>
        <v>0</v>
      </c>
      <c r="Z699" s="332"/>
      <c r="AA699" s="332"/>
      <c r="AB699" s="332"/>
    </row>
    <row r="700" spans="1:28" ht="15" customHeight="1" x14ac:dyDescent="0.45">
      <c r="A700" s="201">
        <v>690</v>
      </c>
      <c r="B700" s="201">
        <f t="shared" si="246"/>
        <v>4</v>
      </c>
      <c r="C700" s="202">
        <v>6343</v>
      </c>
      <c r="E700" s="222" t="s">
        <v>234</v>
      </c>
      <c r="F700" s="222"/>
      <c r="G700" s="226">
        <v>6343</v>
      </c>
      <c r="H700" s="222" t="s">
        <v>234</v>
      </c>
      <c r="I700" s="222" t="s">
        <v>234</v>
      </c>
      <c r="J700" s="222" t="s">
        <v>234</v>
      </c>
      <c r="K700" s="222" t="s">
        <v>234</v>
      </c>
      <c r="L700" s="222" t="s">
        <v>234</v>
      </c>
      <c r="M700" s="226" t="s">
        <v>767</v>
      </c>
      <c r="N700" s="224"/>
      <c r="P700" s="225">
        <f t="shared" si="261"/>
        <v>0</v>
      </c>
      <c r="Q700" s="201" t="s">
        <v>234</v>
      </c>
      <c r="R700" s="224"/>
      <c r="T700" s="225">
        <f t="shared" si="262"/>
        <v>0</v>
      </c>
      <c r="Z700" s="332"/>
      <c r="AA700" s="332"/>
      <c r="AB700" s="332"/>
    </row>
    <row r="701" spans="1:28" ht="15" customHeight="1" x14ac:dyDescent="0.45">
      <c r="A701" s="201">
        <v>691</v>
      </c>
      <c r="B701" s="201">
        <f t="shared" si="246"/>
        <v>4</v>
      </c>
      <c r="C701" s="202">
        <v>6344</v>
      </c>
      <c r="E701" s="222" t="s">
        <v>234</v>
      </c>
      <c r="F701" s="222"/>
      <c r="G701" s="226">
        <v>6344</v>
      </c>
      <c r="H701" s="222" t="s">
        <v>234</v>
      </c>
      <c r="I701" s="222" t="s">
        <v>234</v>
      </c>
      <c r="J701" s="222" t="s">
        <v>234</v>
      </c>
      <c r="K701" s="222" t="s">
        <v>234</v>
      </c>
      <c r="L701" s="222" t="s">
        <v>234</v>
      </c>
      <c r="M701" s="226" t="s">
        <v>768</v>
      </c>
      <c r="N701" s="224"/>
      <c r="P701" s="225">
        <f t="shared" si="261"/>
        <v>0</v>
      </c>
      <c r="Q701" s="201" t="s">
        <v>234</v>
      </c>
      <c r="R701" s="224"/>
      <c r="T701" s="225">
        <f t="shared" si="262"/>
        <v>0</v>
      </c>
      <c r="Z701" s="332"/>
      <c r="AA701" s="332"/>
      <c r="AB701" s="332"/>
    </row>
    <row r="702" spans="1:28" ht="15" customHeight="1" x14ac:dyDescent="0.45">
      <c r="A702" s="201">
        <v>692</v>
      </c>
      <c r="B702" s="201">
        <f t="shared" si="246"/>
        <v>4</v>
      </c>
      <c r="C702" s="202">
        <v>6345</v>
      </c>
      <c r="E702" s="222" t="s">
        <v>234</v>
      </c>
      <c r="F702" s="222"/>
      <c r="G702" s="226">
        <v>6345</v>
      </c>
      <c r="H702" s="222" t="s">
        <v>234</v>
      </c>
      <c r="I702" s="222" t="s">
        <v>234</v>
      </c>
      <c r="J702" s="222" t="s">
        <v>234</v>
      </c>
      <c r="K702" s="222" t="s">
        <v>234</v>
      </c>
      <c r="L702" s="222" t="s">
        <v>234</v>
      </c>
      <c r="M702" s="226" t="s">
        <v>769</v>
      </c>
      <c r="N702" s="224"/>
      <c r="P702" s="225">
        <f t="shared" si="261"/>
        <v>0</v>
      </c>
      <c r="Q702" s="201" t="s">
        <v>234</v>
      </c>
      <c r="R702" s="224"/>
      <c r="T702" s="225">
        <f t="shared" si="262"/>
        <v>0</v>
      </c>
      <c r="Z702" s="332"/>
      <c r="AA702" s="332"/>
      <c r="AB702" s="332"/>
    </row>
    <row r="703" spans="1:28" ht="15" customHeight="1" x14ac:dyDescent="0.45">
      <c r="A703" s="201">
        <v>693</v>
      </c>
      <c r="B703" s="201">
        <f t="shared" si="246"/>
        <v>3</v>
      </c>
      <c r="C703" s="202">
        <v>635</v>
      </c>
      <c r="E703" s="222" t="s">
        <v>234</v>
      </c>
      <c r="F703" s="223">
        <v>635</v>
      </c>
      <c r="G703" s="222" t="s">
        <v>234</v>
      </c>
      <c r="H703" s="222" t="s">
        <v>234</v>
      </c>
      <c r="I703" s="222" t="s">
        <v>234</v>
      </c>
      <c r="J703" s="222" t="s">
        <v>234</v>
      </c>
      <c r="K703" s="222" t="s">
        <v>234</v>
      </c>
      <c r="L703" s="222" t="s">
        <v>234</v>
      </c>
      <c r="M703" s="223" t="s">
        <v>770</v>
      </c>
      <c r="N703" s="224"/>
      <c r="P703" s="225">
        <f>N703-SUM(P704:P710)</f>
        <v>0</v>
      </c>
      <c r="Q703" s="201" t="s">
        <v>234</v>
      </c>
      <c r="R703" s="224"/>
      <c r="T703" s="225">
        <f>R703+T704+T709+T710</f>
        <v>0</v>
      </c>
      <c r="V703" s="73" t="str">
        <f>IF(OR(P703&lt;0,T703&lt;0),"erreur","OK")</f>
        <v>OK</v>
      </c>
      <c r="X703" s="73" t="str">
        <f>IF(P703&gt;1,"justifier la différence","OK")</f>
        <v>OK</v>
      </c>
      <c r="Z703" s="332"/>
      <c r="AA703" s="332"/>
      <c r="AB703" s="332"/>
    </row>
    <row r="704" spans="1:28" ht="15" customHeight="1" x14ac:dyDescent="0.45">
      <c r="A704" s="201">
        <v>694</v>
      </c>
      <c r="B704" s="201">
        <f t="shared" si="246"/>
        <v>4</v>
      </c>
      <c r="C704" s="202">
        <v>6351</v>
      </c>
      <c r="E704" s="222" t="s">
        <v>234</v>
      </c>
      <c r="F704" s="222"/>
      <c r="G704" s="226">
        <v>6351</v>
      </c>
      <c r="H704" s="222" t="s">
        <v>234</v>
      </c>
      <c r="I704" s="222" t="s">
        <v>234</v>
      </c>
      <c r="J704" s="222" t="s">
        <v>234</v>
      </c>
      <c r="K704" s="222" t="s">
        <v>234</v>
      </c>
      <c r="L704" s="222" t="s">
        <v>234</v>
      </c>
      <c r="M704" s="226" t="s">
        <v>771</v>
      </c>
      <c r="N704" s="224"/>
      <c r="P704" s="225">
        <f>N704-P705-P706-P707-P708</f>
        <v>0</v>
      </c>
      <c r="Q704" s="201" t="s">
        <v>234</v>
      </c>
      <c r="R704" s="224"/>
      <c r="T704" s="225">
        <f>R704+T705+T706+T707+T708</f>
        <v>0</v>
      </c>
      <c r="Z704" s="332"/>
      <c r="AA704" s="332"/>
      <c r="AB704" s="332"/>
    </row>
    <row r="705" spans="1:28" ht="15" customHeight="1" x14ac:dyDescent="0.45">
      <c r="A705" s="201">
        <v>695</v>
      </c>
      <c r="B705" s="201">
        <f t="shared" si="246"/>
        <v>5</v>
      </c>
      <c r="C705" s="202">
        <v>63511</v>
      </c>
      <c r="E705" s="222" t="s">
        <v>234</v>
      </c>
      <c r="F705" s="222"/>
      <c r="G705" s="222" t="s">
        <v>234</v>
      </c>
      <c r="H705" s="227">
        <v>63511</v>
      </c>
      <c r="I705" s="222" t="s">
        <v>234</v>
      </c>
      <c r="J705" s="222" t="s">
        <v>234</v>
      </c>
      <c r="K705" s="222" t="s">
        <v>234</v>
      </c>
      <c r="L705" s="222" t="s">
        <v>234</v>
      </c>
      <c r="M705" s="227" t="s">
        <v>772</v>
      </c>
      <c r="N705" s="224"/>
      <c r="P705" s="225">
        <f t="shared" ref="P705:P708" si="263">N705</f>
        <v>0</v>
      </c>
      <c r="Q705" s="201" t="s">
        <v>234</v>
      </c>
      <c r="R705" s="224"/>
      <c r="T705" s="225">
        <f t="shared" ref="T705:T708" si="264">R705</f>
        <v>0</v>
      </c>
      <c r="Z705" s="332"/>
      <c r="AA705" s="332"/>
      <c r="AB705" s="332"/>
    </row>
    <row r="706" spans="1:28" ht="15" customHeight="1" x14ac:dyDescent="0.45">
      <c r="A706" s="201">
        <v>696</v>
      </c>
      <c r="B706" s="201">
        <f t="shared" si="246"/>
        <v>5</v>
      </c>
      <c r="C706" s="202">
        <v>63512</v>
      </c>
      <c r="E706" s="222" t="s">
        <v>234</v>
      </c>
      <c r="F706" s="222"/>
      <c r="G706" s="222" t="s">
        <v>234</v>
      </c>
      <c r="H706" s="227">
        <v>63512</v>
      </c>
      <c r="I706" s="222" t="s">
        <v>234</v>
      </c>
      <c r="J706" s="222" t="s">
        <v>234</v>
      </c>
      <c r="K706" s="222" t="s">
        <v>234</v>
      </c>
      <c r="L706" s="222" t="s">
        <v>234</v>
      </c>
      <c r="M706" s="227" t="s">
        <v>773</v>
      </c>
      <c r="N706" s="224"/>
      <c r="P706" s="225">
        <f t="shared" si="263"/>
        <v>0</v>
      </c>
      <c r="Q706" s="201" t="s">
        <v>234</v>
      </c>
      <c r="R706" s="224"/>
      <c r="T706" s="225">
        <f t="shared" si="264"/>
        <v>0</v>
      </c>
      <c r="Z706" s="332"/>
      <c r="AA706" s="332"/>
      <c r="AB706" s="332"/>
    </row>
    <row r="707" spans="1:28" ht="15" customHeight="1" x14ac:dyDescent="0.45">
      <c r="A707" s="201">
        <v>697</v>
      </c>
      <c r="B707" s="201">
        <f t="shared" si="246"/>
        <v>5</v>
      </c>
      <c r="C707" s="202">
        <v>63513</v>
      </c>
      <c r="E707" s="222" t="s">
        <v>234</v>
      </c>
      <c r="F707" s="222"/>
      <c r="G707" s="222" t="s">
        <v>234</v>
      </c>
      <c r="H707" s="227">
        <v>63513</v>
      </c>
      <c r="I707" s="222" t="s">
        <v>234</v>
      </c>
      <c r="J707" s="222" t="s">
        <v>234</v>
      </c>
      <c r="K707" s="222" t="s">
        <v>234</v>
      </c>
      <c r="L707" s="222" t="s">
        <v>234</v>
      </c>
      <c r="M707" s="227" t="s">
        <v>774</v>
      </c>
      <c r="N707" s="224"/>
      <c r="P707" s="225">
        <f t="shared" si="263"/>
        <v>0</v>
      </c>
      <c r="Q707" s="201" t="s">
        <v>234</v>
      </c>
      <c r="R707" s="224"/>
      <c r="T707" s="225">
        <f t="shared" si="264"/>
        <v>0</v>
      </c>
      <c r="Z707" s="332"/>
      <c r="AA707" s="332"/>
      <c r="AB707" s="332"/>
    </row>
    <row r="708" spans="1:28" ht="15" customHeight="1" x14ac:dyDescent="0.45">
      <c r="A708" s="201">
        <v>698</v>
      </c>
      <c r="B708" s="201">
        <f t="shared" si="246"/>
        <v>5</v>
      </c>
      <c r="C708" s="202">
        <v>63518</v>
      </c>
      <c r="E708" s="222" t="s">
        <v>234</v>
      </c>
      <c r="F708" s="222"/>
      <c r="G708" s="222" t="s">
        <v>234</v>
      </c>
      <c r="H708" s="227">
        <v>63518</v>
      </c>
      <c r="I708" s="222" t="s">
        <v>234</v>
      </c>
      <c r="J708" s="222" t="s">
        <v>234</v>
      </c>
      <c r="K708" s="222" t="s">
        <v>234</v>
      </c>
      <c r="L708" s="222" t="s">
        <v>234</v>
      </c>
      <c r="M708" s="227" t="s">
        <v>775</v>
      </c>
      <c r="N708" s="224"/>
      <c r="P708" s="225">
        <f t="shared" si="263"/>
        <v>0</v>
      </c>
      <c r="Q708" s="201" t="s">
        <v>234</v>
      </c>
      <c r="R708" s="224"/>
      <c r="T708" s="225">
        <f t="shared" si="264"/>
        <v>0</v>
      </c>
      <c r="Z708" s="332"/>
      <c r="AA708" s="332"/>
      <c r="AB708" s="332"/>
    </row>
    <row r="709" spans="1:28" ht="15" customHeight="1" x14ac:dyDescent="0.45">
      <c r="A709" s="201">
        <v>699</v>
      </c>
      <c r="B709" s="201">
        <f t="shared" si="246"/>
        <v>4</v>
      </c>
      <c r="C709" s="202">
        <v>6352</v>
      </c>
      <c r="E709" s="222" t="s">
        <v>234</v>
      </c>
      <c r="F709" s="222"/>
      <c r="G709" s="226">
        <v>6352</v>
      </c>
      <c r="H709" s="222" t="s">
        <v>234</v>
      </c>
      <c r="I709" s="222" t="s">
        <v>234</v>
      </c>
      <c r="J709" s="222" t="s">
        <v>234</v>
      </c>
      <c r="K709" s="222" t="s">
        <v>234</v>
      </c>
      <c r="L709" s="222" t="s">
        <v>234</v>
      </c>
      <c r="M709" s="226" t="s">
        <v>776</v>
      </c>
      <c r="N709" s="224"/>
      <c r="P709" s="225">
        <f>N709</f>
        <v>0</v>
      </c>
      <c r="Q709" s="201" t="s">
        <v>234</v>
      </c>
      <c r="R709" s="224"/>
      <c r="T709" s="225">
        <f>R709</f>
        <v>0</v>
      </c>
      <c r="Z709" s="332"/>
      <c r="AA709" s="332"/>
      <c r="AB709" s="332"/>
    </row>
    <row r="710" spans="1:28" ht="15" customHeight="1" x14ac:dyDescent="0.45">
      <c r="A710" s="201">
        <v>700</v>
      </c>
      <c r="B710" s="201">
        <f t="shared" si="246"/>
        <v>4</v>
      </c>
      <c r="C710" s="202">
        <v>6353</v>
      </c>
      <c r="E710" s="222" t="s">
        <v>234</v>
      </c>
      <c r="F710" s="222"/>
      <c r="G710" s="226">
        <v>6353</v>
      </c>
      <c r="H710" s="222" t="s">
        <v>234</v>
      </c>
      <c r="I710" s="222" t="s">
        <v>234</v>
      </c>
      <c r="J710" s="222" t="s">
        <v>234</v>
      </c>
      <c r="K710" s="222" t="s">
        <v>234</v>
      </c>
      <c r="L710" s="222" t="s">
        <v>234</v>
      </c>
      <c r="M710" s="226" t="s">
        <v>777</v>
      </c>
      <c r="N710" s="224"/>
      <c r="P710" s="225">
        <f>N710</f>
        <v>0</v>
      </c>
      <c r="Q710" s="201" t="s">
        <v>234</v>
      </c>
      <c r="R710" s="224"/>
      <c r="T710" s="225">
        <f>R710</f>
        <v>0</v>
      </c>
      <c r="Z710" s="332"/>
      <c r="AA710" s="332"/>
      <c r="AB710" s="332"/>
    </row>
    <row r="711" spans="1:28" ht="15" customHeight="1" x14ac:dyDescent="0.45">
      <c r="A711" s="201">
        <v>701</v>
      </c>
      <c r="B711" s="201">
        <f t="shared" si="246"/>
        <v>2</v>
      </c>
      <c r="C711" s="202">
        <v>64</v>
      </c>
      <c r="E711" s="219">
        <v>64</v>
      </c>
      <c r="F711" s="219"/>
      <c r="G711" s="219" t="s">
        <v>234</v>
      </c>
      <c r="H711" s="219" t="s">
        <v>234</v>
      </c>
      <c r="I711" s="219" t="s">
        <v>234</v>
      </c>
      <c r="J711" s="219" t="s">
        <v>234</v>
      </c>
      <c r="K711" s="219" t="s">
        <v>234</v>
      </c>
      <c r="L711" s="219" t="s">
        <v>234</v>
      </c>
      <c r="M711" s="219" t="s">
        <v>778</v>
      </c>
      <c r="N711" s="234"/>
      <c r="P711" s="220"/>
      <c r="Q711" s="201" t="s">
        <v>234</v>
      </c>
      <c r="R711" s="234"/>
      <c r="T711" s="220"/>
      <c r="Z711" s="332"/>
      <c r="AA711" s="332"/>
      <c r="AB711" s="332"/>
    </row>
    <row r="712" spans="1:28" ht="15" customHeight="1" x14ac:dyDescent="0.45">
      <c r="A712" s="201">
        <v>702</v>
      </c>
      <c r="B712" s="201">
        <f t="shared" si="246"/>
        <v>3</v>
      </c>
      <c r="C712" s="202">
        <v>641</v>
      </c>
      <c r="E712" s="222" t="s">
        <v>234</v>
      </c>
      <c r="F712" s="223">
        <v>641</v>
      </c>
      <c r="G712" s="222" t="s">
        <v>234</v>
      </c>
      <c r="H712" s="222" t="s">
        <v>234</v>
      </c>
      <c r="I712" s="222" t="s">
        <v>234</v>
      </c>
      <c r="J712" s="222" t="s">
        <v>234</v>
      </c>
      <c r="K712" s="222" t="s">
        <v>234</v>
      </c>
      <c r="L712" s="222" t="s">
        <v>234</v>
      </c>
      <c r="M712" s="223" t="s">
        <v>779</v>
      </c>
      <c r="N712" s="224"/>
      <c r="P712" s="225">
        <f>N712-SUM(P713:P721)</f>
        <v>0</v>
      </c>
      <c r="Q712" s="201" t="s">
        <v>234</v>
      </c>
      <c r="R712" s="224"/>
      <c r="T712" s="225">
        <f>R712+T713+T714+T715+T716+T717</f>
        <v>0</v>
      </c>
      <c r="V712" s="73" t="str">
        <f>IF(OR(P712&lt;0,T712&lt;0),"erreur","OK")</f>
        <v>OK</v>
      </c>
      <c r="X712" s="73" t="str">
        <f>IF(P712&gt;1,"justifier la différence","OK")</f>
        <v>OK</v>
      </c>
      <c r="Z712" s="332"/>
      <c r="AA712" s="332"/>
      <c r="AB712" s="332"/>
    </row>
    <row r="713" spans="1:28" ht="15" customHeight="1" x14ac:dyDescent="0.45">
      <c r="A713" s="201">
        <v>703</v>
      </c>
      <c r="B713" s="201">
        <f t="shared" si="246"/>
        <v>4</v>
      </c>
      <c r="C713" s="202">
        <v>6411</v>
      </c>
      <c r="E713" s="222" t="s">
        <v>234</v>
      </c>
      <c r="F713" s="222"/>
      <c r="G713" s="226">
        <v>6411</v>
      </c>
      <c r="H713" s="222" t="s">
        <v>234</v>
      </c>
      <c r="I713" s="222" t="s">
        <v>234</v>
      </c>
      <c r="J713" s="222" t="s">
        <v>234</v>
      </c>
      <c r="K713" s="222" t="s">
        <v>234</v>
      </c>
      <c r="L713" s="222" t="s">
        <v>234</v>
      </c>
      <c r="M713" s="226" t="s">
        <v>780</v>
      </c>
      <c r="N713" s="224"/>
      <c r="P713" s="225">
        <f t="shared" ref="P713:P716" si="265">N713</f>
        <v>0</v>
      </c>
      <c r="Q713" s="201" t="s">
        <v>234</v>
      </c>
      <c r="R713" s="224"/>
      <c r="T713" s="225">
        <f t="shared" ref="T713:T716" si="266">R713</f>
        <v>0</v>
      </c>
      <c r="Z713" s="332"/>
      <c r="AA713" s="332"/>
      <c r="AB713" s="332"/>
    </row>
    <row r="714" spans="1:28" ht="15" customHeight="1" x14ac:dyDescent="0.45">
      <c r="A714" s="201">
        <v>704</v>
      </c>
      <c r="B714" s="201">
        <f t="shared" si="246"/>
        <v>4</v>
      </c>
      <c r="C714" s="202">
        <v>6412</v>
      </c>
      <c r="E714" s="222" t="s">
        <v>234</v>
      </c>
      <c r="F714" s="222"/>
      <c r="G714" s="226">
        <v>6412</v>
      </c>
      <c r="H714" s="222" t="s">
        <v>234</v>
      </c>
      <c r="I714" s="222" t="s">
        <v>234</v>
      </c>
      <c r="J714" s="222" t="s">
        <v>234</v>
      </c>
      <c r="K714" s="222" t="s">
        <v>234</v>
      </c>
      <c r="L714" s="222" t="s">
        <v>234</v>
      </c>
      <c r="M714" s="226" t="s">
        <v>781</v>
      </c>
      <c r="N714" s="224"/>
      <c r="P714" s="225">
        <f t="shared" si="265"/>
        <v>0</v>
      </c>
      <c r="Q714" s="201" t="s">
        <v>234</v>
      </c>
      <c r="R714" s="224"/>
      <c r="T714" s="225">
        <f t="shared" si="266"/>
        <v>0</v>
      </c>
      <c r="Z714" s="332"/>
      <c r="AA714" s="332"/>
      <c r="AB714" s="332"/>
    </row>
    <row r="715" spans="1:28" ht="15" customHeight="1" x14ac:dyDescent="0.45">
      <c r="A715" s="201">
        <v>705</v>
      </c>
      <c r="B715" s="201">
        <f t="shared" si="246"/>
        <v>4</v>
      </c>
      <c r="C715" s="202">
        <v>6413</v>
      </c>
      <c r="E715" s="222" t="s">
        <v>234</v>
      </c>
      <c r="F715" s="222"/>
      <c r="G715" s="226">
        <v>6413</v>
      </c>
      <c r="H715" s="222" t="s">
        <v>234</v>
      </c>
      <c r="I715" s="222" t="s">
        <v>234</v>
      </c>
      <c r="J715" s="222" t="s">
        <v>234</v>
      </c>
      <c r="K715" s="222" t="s">
        <v>234</v>
      </c>
      <c r="L715" s="222" t="s">
        <v>234</v>
      </c>
      <c r="M715" s="226" t="s">
        <v>782</v>
      </c>
      <c r="N715" s="224"/>
      <c r="P715" s="225">
        <f t="shared" si="265"/>
        <v>0</v>
      </c>
      <c r="Q715" s="201" t="s">
        <v>234</v>
      </c>
      <c r="R715" s="224"/>
      <c r="T715" s="225">
        <f t="shared" si="266"/>
        <v>0</v>
      </c>
      <c r="Z715" s="332"/>
      <c r="AA715" s="332"/>
      <c r="AB715" s="332"/>
    </row>
    <row r="716" spans="1:28" ht="15" customHeight="1" x14ac:dyDescent="0.45">
      <c r="A716" s="201">
        <v>706</v>
      </c>
      <c r="B716" s="201">
        <f t="shared" ref="B716:B779" si="267">LEN(C716)</f>
        <v>4</v>
      </c>
      <c r="C716" s="202">
        <v>6414</v>
      </c>
      <c r="E716" s="222" t="s">
        <v>234</v>
      </c>
      <c r="F716" s="222"/>
      <c r="G716" s="226">
        <v>6414</v>
      </c>
      <c r="H716" s="222" t="s">
        <v>234</v>
      </c>
      <c r="I716" s="222" t="s">
        <v>234</v>
      </c>
      <c r="J716" s="222" t="s">
        <v>234</v>
      </c>
      <c r="K716" s="222" t="s">
        <v>234</v>
      </c>
      <c r="L716" s="222" t="s">
        <v>234</v>
      </c>
      <c r="M716" s="226" t="s">
        <v>783</v>
      </c>
      <c r="N716" s="224"/>
      <c r="P716" s="225">
        <f t="shared" si="265"/>
        <v>0</v>
      </c>
      <c r="Q716" s="201" t="s">
        <v>234</v>
      </c>
      <c r="R716" s="224"/>
      <c r="T716" s="225">
        <f t="shared" si="266"/>
        <v>0</v>
      </c>
      <c r="Z716" s="332"/>
      <c r="AA716" s="332"/>
      <c r="AB716" s="332"/>
    </row>
    <row r="717" spans="1:28" ht="15" customHeight="1" x14ac:dyDescent="0.45">
      <c r="A717" s="201">
        <v>707</v>
      </c>
      <c r="B717" s="201">
        <f t="shared" si="267"/>
        <v>4</v>
      </c>
      <c r="C717" s="202">
        <v>6415</v>
      </c>
      <c r="E717" s="222" t="s">
        <v>234</v>
      </c>
      <c r="F717" s="222"/>
      <c r="G717" s="226">
        <v>6415</v>
      </c>
      <c r="H717" s="222" t="s">
        <v>234</v>
      </c>
      <c r="I717" s="222" t="s">
        <v>234</v>
      </c>
      <c r="J717" s="222" t="s">
        <v>234</v>
      </c>
      <c r="K717" s="222" t="s">
        <v>234</v>
      </c>
      <c r="L717" s="222" t="s">
        <v>234</v>
      </c>
      <c r="M717" s="226" t="s">
        <v>784</v>
      </c>
      <c r="N717" s="224"/>
      <c r="P717" s="225">
        <f>N717-P718-P719-P720-P721</f>
        <v>0</v>
      </c>
      <c r="Q717" s="201" t="s">
        <v>234</v>
      </c>
      <c r="R717" s="224"/>
      <c r="T717" s="225">
        <f>R717+T718+T721</f>
        <v>0</v>
      </c>
      <c r="Z717" s="332"/>
      <c r="AA717" s="332"/>
      <c r="AB717" s="332"/>
    </row>
    <row r="718" spans="1:28" ht="15" customHeight="1" x14ac:dyDescent="0.45">
      <c r="A718" s="201">
        <v>708</v>
      </c>
      <c r="B718" s="201">
        <f t="shared" si="267"/>
        <v>5</v>
      </c>
      <c r="C718" s="202">
        <v>64151</v>
      </c>
      <c r="E718" s="222" t="s">
        <v>234</v>
      </c>
      <c r="F718" s="222"/>
      <c r="G718" s="222" t="s">
        <v>234</v>
      </c>
      <c r="H718" s="227">
        <v>64151</v>
      </c>
      <c r="I718" s="222" t="s">
        <v>234</v>
      </c>
      <c r="J718" s="222" t="s">
        <v>234</v>
      </c>
      <c r="K718" s="222" t="s">
        <v>234</v>
      </c>
      <c r="L718" s="222" t="s">
        <v>234</v>
      </c>
      <c r="M718" s="227" t="s">
        <v>785</v>
      </c>
      <c r="N718" s="235"/>
      <c r="P718" s="236">
        <f>N718-P719-P720</f>
        <v>0</v>
      </c>
      <c r="Q718" s="201" t="s">
        <v>234</v>
      </c>
      <c r="R718" s="235"/>
      <c r="T718" s="236">
        <f>R718+T719+T720</f>
        <v>0</v>
      </c>
      <c r="Z718" s="332"/>
      <c r="AA718" s="332"/>
      <c r="AB718" s="332"/>
    </row>
    <row r="719" spans="1:28" ht="15" customHeight="1" x14ac:dyDescent="0.45">
      <c r="A719" s="201">
        <v>709</v>
      </c>
      <c r="B719" s="201">
        <f t="shared" si="267"/>
        <v>6</v>
      </c>
      <c r="C719" s="202">
        <v>641511</v>
      </c>
      <c r="E719" s="222" t="s">
        <v>234</v>
      </c>
      <c r="F719" s="222"/>
      <c r="G719" s="222" t="s">
        <v>234</v>
      </c>
      <c r="H719" s="222" t="s">
        <v>234</v>
      </c>
      <c r="I719" s="229">
        <v>641511</v>
      </c>
      <c r="J719" s="222" t="s">
        <v>234</v>
      </c>
      <c r="K719" s="222" t="s">
        <v>234</v>
      </c>
      <c r="L719" s="222" t="s">
        <v>234</v>
      </c>
      <c r="M719" s="229" t="s">
        <v>786</v>
      </c>
      <c r="N719" s="235"/>
      <c r="P719" s="225">
        <f t="shared" ref="P719:P720" si="268">N719</f>
        <v>0</v>
      </c>
      <c r="Q719" s="201" t="s">
        <v>234</v>
      </c>
      <c r="R719" s="235"/>
      <c r="T719" s="225">
        <f t="shared" ref="T719:T720" si="269">R719</f>
        <v>0</v>
      </c>
      <c r="Z719" s="332"/>
      <c r="AA719" s="332"/>
      <c r="AB719" s="332"/>
    </row>
    <row r="720" spans="1:28" ht="15" customHeight="1" x14ac:dyDescent="0.45">
      <c r="A720" s="201">
        <v>710</v>
      </c>
      <c r="B720" s="201">
        <f t="shared" si="267"/>
        <v>6</v>
      </c>
      <c r="C720" s="202">
        <v>641518</v>
      </c>
      <c r="E720" s="222" t="s">
        <v>234</v>
      </c>
      <c r="F720" s="222"/>
      <c r="G720" s="222" t="s">
        <v>234</v>
      </c>
      <c r="H720" s="222" t="s">
        <v>234</v>
      </c>
      <c r="I720" s="229">
        <v>641518</v>
      </c>
      <c r="J720" s="222" t="s">
        <v>234</v>
      </c>
      <c r="K720" s="222" t="s">
        <v>234</v>
      </c>
      <c r="L720" s="222" t="s">
        <v>234</v>
      </c>
      <c r="M720" s="229" t="s">
        <v>787</v>
      </c>
      <c r="N720" s="235"/>
      <c r="P720" s="225">
        <f t="shared" si="268"/>
        <v>0</v>
      </c>
      <c r="Q720" s="201" t="s">
        <v>234</v>
      </c>
      <c r="R720" s="235"/>
      <c r="T720" s="225">
        <f t="shared" si="269"/>
        <v>0</v>
      </c>
      <c r="Z720" s="332"/>
      <c r="AA720" s="332"/>
      <c r="AB720" s="332"/>
    </row>
    <row r="721" spans="1:28" ht="15" customHeight="1" x14ac:dyDescent="0.45">
      <c r="A721" s="201">
        <v>711</v>
      </c>
      <c r="B721" s="201">
        <f t="shared" si="267"/>
        <v>5</v>
      </c>
      <c r="C721" s="202">
        <v>64158</v>
      </c>
      <c r="E721" s="222" t="s">
        <v>234</v>
      </c>
      <c r="F721" s="222"/>
      <c r="G721" s="222" t="s">
        <v>234</v>
      </c>
      <c r="H721" s="227">
        <v>64158</v>
      </c>
      <c r="I721" s="222" t="s">
        <v>234</v>
      </c>
      <c r="J721" s="222" t="s">
        <v>234</v>
      </c>
      <c r="K721" s="222" t="s">
        <v>234</v>
      </c>
      <c r="L721" s="222" t="s">
        <v>234</v>
      </c>
      <c r="M721" s="227" t="s">
        <v>788</v>
      </c>
      <c r="N721" s="235"/>
      <c r="P721" s="236">
        <f>N721</f>
        <v>0</v>
      </c>
      <c r="Q721" s="201" t="s">
        <v>234</v>
      </c>
      <c r="R721" s="235"/>
      <c r="T721" s="236">
        <f>R721</f>
        <v>0</v>
      </c>
      <c r="Z721" s="332"/>
      <c r="AA721" s="332"/>
      <c r="AB721" s="332"/>
    </row>
    <row r="722" spans="1:28" ht="15" customHeight="1" x14ac:dyDescent="0.45">
      <c r="A722" s="201">
        <v>712</v>
      </c>
      <c r="B722" s="201">
        <f t="shared" si="267"/>
        <v>3</v>
      </c>
      <c r="C722" s="202">
        <v>642</v>
      </c>
      <c r="E722" s="222" t="s">
        <v>234</v>
      </c>
      <c r="F722" s="223">
        <v>642</v>
      </c>
      <c r="G722" s="222" t="s">
        <v>234</v>
      </c>
      <c r="H722" s="222" t="s">
        <v>234</v>
      </c>
      <c r="I722" s="222" t="s">
        <v>234</v>
      </c>
      <c r="J722" s="222" t="s">
        <v>234</v>
      </c>
      <c r="K722" s="222" t="s">
        <v>234</v>
      </c>
      <c r="L722" s="222" t="s">
        <v>234</v>
      </c>
      <c r="M722" s="223" t="s">
        <v>789</v>
      </c>
      <c r="N722" s="224"/>
      <c r="P722" s="225">
        <f>N722-SUM(P723:P731)</f>
        <v>0</v>
      </c>
      <c r="Q722" s="201" t="s">
        <v>234</v>
      </c>
      <c r="R722" s="224"/>
      <c r="T722" s="225">
        <f>R722+T723+T727+T728+T729+T730+T731</f>
        <v>0</v>
      </c>
      <c r="V722" s="73" t="str">
        <f>IF(OR(P722&lt;0,T722&lt;0),"erreur","OK")</f>
        <v>OK</v>
      </c>
      <c r="X722" s="73" t="str">
        <f>IF(P722&gt;1,"justifier la différence","OK")</f>
        <v>OK</v>
      </c>
      <c r="Z722" s="332"/>
      <c r="AA722" s="332"/>
      <c r="AB722" s="332"/>
    </row>
    <row r="723" spans="1:28" ht="15" customHeight="1" x14ac:dyDescent="0.45">
      <c r="A723" s="201">
        <v>713</v>
      </c>
      <c r="B723" s="201">
        <f t="shared" si="267"/>
        <v>4</v>
      </c>
      <c r="C723" s="202">
        <v>6421</v>
      </c>
      <c r="E723" s="222" t="s">
        <v>234</v>
      </c>
      <c r="F723" s="222"/>
      <c r="G723" s="226">
        <v>6421</v>
      </c>
      <c r="H723" s="222" t="s">
        <v>234</v>
      </c>
      <c r="I723" s="222" t="s">
        <v>234</v>
      </c>
      <c r="J723" s="222" t="s">
        <v>234</v>
      </c>
      <c r="K723" s="222" t="s">
        <v>234</v>
      </c>
      <c r="L723" s="222" t="s">
        <v>234</v>
      </c>
      <c r="M723" s="226" t="s">
        <v>790</v>
      </c>
      <c r="N723" s="235"/>
      <c r="P723" s="236">
        <f>N723-P724-P725-P726</f>
        <v>0</v>
      </c>
      <c r="Q723" s="201" t="s">
        <v>234</v>
      </c>
      <c r="R723" s="235"/>
      <c r="T723" s="236">
        <f>R723+T724+T725+T726</f>
        <v>0</v>
      </c>
      <c r="Z723" s="332"/>
      <c r="AA723" s="332"/>
      <c r="AB723" s="332"/>
    </row>
    <row r="724" spans="1:28" ht="15" customHeight="1" x14ac:dyDescent="0.45">
      <c r="A724" s="201">
        <v>714</v>
      </c>
      <c r="B724" s="201">
        <f t="shared" si="267"/>
        <v>5</v>
      </c>
      <c r="C724" s="202">
        <v>64211</v>
      </c>
      <c r="E724" s="222" t="s">
        <v>234</v>
      </c>
      <c r="F724" s="222"/>
      <c r="G724" s="222" t="s">
        <v>234</v>
      </c>
      <c r="H724" s="227">
        <v>64211</v>
      </c>
      <c r="I724" s="222" t="s">
        <v>234</v>
      </c>
      <c r="J724" s="222" t="s">
        <v>234</v>
      </c>
      <c r="K724" s="222" t="s">
        <v>234</v>
      </c>
      <c r="L724" s="222" t="s">
        <v>234</v>
      </c>
      <c r="M724" s="227" t="s">
        <v>791</v>
      </c>
      <c r="N724" s="235"/>
      <c r="P724" s="236">
        <f t="shared" ref="P724:P726" si="270">N724</f>
        <v>0</v>
      </c>
      <c r="Q724" s="201" t="s">
        <v>234</v>
      </c>
      <c r="R724" s="235"/>
      <c r="T724" s="236">
        <f t="shared" ref="T724:T726" si="271">R724</f>
        <v>0</v>
      </c>
      <c r="Z724" s="332"/>
      <c r="AA724" s="332"/>
      <c r="AB724" s="332"/>
    </row>
    <row r="725" spans="1:28" ht="15" customHeight="1" x14ac:dyDescent="0.45">
      <c r="A725" s="201">
        <v>715</v>
      </c>
      <c r="B725" s="201">
        <f t="shared" si="267"/>
        <v>5</v>
      </c>
      <c r="C725" s="202">
        <v>64212</v>
      </c>
      <c r="E725" s="222" t="s">
        <v>234</v>
      </c>
      <c r="F725" s="222"/>
      <c r="G725" s="222" t="s">
        <v>234</v>
      </c>
      <c r="H725" s="227">
        <v>64212</v>
      </c>
      <c r="I725" s="222" t="s">
        <v>234</v>
      </c>
      <c r="J725" s="222" t="s">
        <v>234</v>
      </c>
      <c r="K725" s="222" t="s">
        <v>234</v>
      </c>
      <c r="L725" s="222" t="s">
        <v>234</v>
      </c>
      <c r="M725" s="227" t="s">
        <v>792</v>
      </c>
      <c r="N725" s="235"/>
      <c r="P725" s="236">
        <f t="shared" si="270"/>
        <v>0</v>
      </c>
      <c r="Q725" s="201" t="s">
        <v>234</v>
      </c>
      <c r="R725" s="235"/>
      <c r="T725" s="236">
        <f t="shared" si="271"/>
        <v>0</v>
      </c>
      <c r="Z725" s="332"/>
      <c r="AA725" s="332"/>
      <c r="AB725" s="332"/>
    </row>
    <row r="726" spans="1:28" ht="15" customHeight="1" x14ac:dyDescent="0.45">
      <c r="A726" s="201">
        <v>716</v>
      </c>
      <c r="B726" s="201">
        <f t="shared" si="267"/>
        <v>5</v>
      </c>
      <c r="C726" s="202">
        <v>64213</v>
      </c>
      <c r="E726" s="222" t="s">
        <v>234</v>
      </c>
      <c r="F726" s="222"/>
      <c r="G726" s="222" t="s">
        <v>234</v>
      </c>
      <c r="H726" s="227">
        <v>64213</v>
      </c>
      <c r="I726" s="222" t="s">
        <v>234</v>
      </c>
      <c r="J726" s="222" t="s">
        <v>234</v>
      </c>
      <c r="K726" s="222" t="s">
        <v>234</v>
      </c>
      <c r="L726" s="222" t="s">
        <v>234</v>
      </c>
      <c r="M726" s="227" t="s">
        <v>793</v>
      </c>
      <c r="N726" s="235"/>
      <c r="P726" s="236">
        <f t="shared" si="270"/>
        <v>0</v>
      </c>
      <c r="Q726" s="201" t="s">
        <v>234</v>
      </c>
      <c r="R726" s="235"/>
      <c r="T726" s="236">
        <f t="shared" si="271"/>
        <v>0</v>
      </c>
      <c r="Z726" s="332"/>
      <c r="AA726" s="332"/>
      <c r="AB726" s="332"/>
    </row>
    <row r="727" spans="1:28" ht="15" customHeight="1" x14ac:dyDescent="0.45">
      <c r="A727" s="201">
        <v>717</v>
      </c>
      <c r="B727" s="201">
        <f t="shared" si="267"/>
        <v>4</v>
      </c>
      <c r="C727" s="202">
        <v>6422</v>
      </c>
      <c r="E727" s="222" t="s">
        <v>234</v>
      </c>
      <c r="F727" s="222"/>
      <c r="G727" s="226">
        <v>6422</v>
      </c>
      <c r="H727" s="222" t="s">
        <v>234</v>
      </c>
      <c r="I727" s="222" t="s">
        <v>234</v>
      </c>
      <c r="J727" s="222" t="s">
        <v>234</v>
      </c>
      <c r="K727" s="222" t="s">
        <v>234</v>
      </c>
      <c r="L727" s="222" t="s">
        <v>234</v>
      </c>
      <c r="M727" s="226" t="s">
        <v>794</v>
      </c>
      <c r="N727" s="235"/>
      <c r="P727" s="236">
        <f>N727</f>
        <v>0</v>
      </c>
      <c r="Q727" s="201" t="s">
        <v>234</v>
      </c>
      <c r="R727" s="235"/>
      <c r="T727" s="236">
        <f>R727</f>
        <v>0</v>
      </c>
      <c r="Z727" s="332"/>
      <c r="AA727" s="332"/>
      <c r="AB727" s="332"/>
    </row>
    <row r="728" spans="1:28" ht="15" customHeight="1" x14ac:dyDescent="0.45">
      <c r="A728" s="201">
        <v>718</v>
      </c>
      <c r="B728" s="201">
        <f t="shared" si="267"/>
        <v>4</v>
      </c>
      <c r="C728" s="202">
        <v>6423</v>
      </c>
      <c r="E728" s="222" t="s">
        <v>234</v>
      </c>
      <c r="F728" s="222"/>
      <c r="G728" s="226">
        <v>6423</v>
      </c>
      <c r="H728" s="222" t="s">
        <v>234</v>
      </c>
      <c r="I728" s="222" t="s">
        <v>234</v>
      </c>
      <c r="J728" s="222" t="s">
        <v>234</v>
      </c>
      <c r="K728" s="222" t="s">
        <v>234</v>
      </c>
      <c r="L728" s="222" t="s">
        <v>234</v>
      </c>
      <c r="M728" s="226" t="s">
        <v>795</v>
      </c>
      <c r="N728" s="235"/>
      <c r="P728" s="236">
        <f t="shared" ref="P728:P731" si="272">N728</f>
        <v>0</v>
      </c>
      <c r="Q728" s="201" t="s">
        <v>234</v>
      </c>
      <c r="R728" s="235"/>
      <c r="T728" s="236">
        <f t="shared" ref="T728:T731" si="273">R728</f>
        <v>0</v>
      </c>
      <c r="Z728" s="332"/>
      <c r="AA728" s="332"/>
      <c r="AB728" s="332"/>
    </row>
    <row r="729" spans="1:28" ht="15" customHeight="1" x14ac:dyDescent="0.45">
      <c r="A729" s="201">
        <v>719</v>
      </c>
      <c r="B729" s="201">
        <f t="shared" si="267"/>
        <v>4</v>
      </c>
      <c r="C729" s="202">
        <v>6424</v>
      </c>
      <c r="E729" s="222" t="s">
        <v>234</v>
      </c>
      <c r="F729" s="222"/>
      <c r="G729" s="226">
        <v>6424</v>
      </c>
      <c r="H729" s="222" t="s">
        <v>234</v>
      </c>
      <c r="I729" s="222" t="s">
        <v>234</v>
      </c>
      <c r="J729" s="222" t="s">
        <v>234</v>
      </c>
      <c r="K729" s="222" t="s">
        <v>234</v>
      </c>
      <c r="L729" s="222" t="s">
        <v>234</v>
      </c>
      <c r="M729" s="226" t="s">
        <v>796</v>
      </c>
      <c r="N729" s="235"/>
      <c r="P729" s="236">
        <f t="shared" si="272"/>
        <v>0</v>
      </c>
      <c r="Q729" s="201" t="s">
        <v>234</v>
      </c>
      <c r="R729" s="235"/>
      <c r="T729" s="236">
        <f t="shared" si="273"/>
        <v>0</v>
      </c>
      <c r="Z729" s="332"/>
      <c r="AA729" s="332"/>
      <c r="AB729" s="332"/>
    </row>
    <row r="730" spans="1:28" ht="15" customHeight="1" x14ac:dyDescent="0.45">
      <c r="A730" s="201">
        <v>720</v>
      </c>
      <c r="B730" s="201">
        <f t="shared" si="267"/>
        <v>4</v>
      </c>
      <c r="C730" s="202">
        <v>6425</v>
      </c>
      <c r="E730" s="222" t="s">
        <v>234</v>
      </c>
      <c r="F730" s="222"/>
      <c r="G730" s="226">
        <v>6425</v>
      </c>
      <c r="H730" s="222" t="s">
        <v>234</v>
      </c>
      <c r="I730" s="222" t="s">
        <v>234</v>
      </c>
      <c r="J730" s="222" t="s">
        <v>234</v>
      </c>
      <c r="K730" s="222" t="s">
        <v>234</v>
      </c>
      <c r="L730" s="222" t="s">
        <v>234</v>
      </c>
      <c r="M730" s="226" t="s">
        <v>797</v>
      </c>
      <c r="N730" s="235"/>
      <c r="P730" s="236">
        <f t="shared" si="272"/>
        <v>0</v>
      </c>
      <c r="Q730" s="201" t="s">
        <v>234</v>
      </c>
      <c r="R730" s="235"/>
      <c r="T730" s="236">
        <f t="shared" si="273"/>
        <v>0</v>
      </c>
      <c r="Z730" s="332"/>
      <c r="AA730" s="332"/>
      <c r="AB730" s="332"/>
    </row>
    <row r="731" spans="1:28" ht="15" customHeight="1" x14ac:dyDescent="0.45">
      <c r="A731" s="201">
        <v>721</v>
      </c>
      <c r="B731" s="201">
        <f t="shared" si="267"/>
        <v>4</v>
      </c>
      <c r="C731" s="202">
        <v>6428</v>
      </c>
      <c r="E731" s="222" t="s">
        <v>234</v>
      </c>
      <c r="F731" s="222"/>
      <c r="G731" s="226">
        <v>6428</v>
      </c>
      <c r="H731" s="222" t="s">
        <v>234</v>
      </c>
      <c r="I731" s="222" t="s">
        <v>234</v>
      </c>
      <c r="J731" s="222" t="s">
        <v>234</v>
      </c>
      <c r="K731" s="222" t="s">
        <v>234</v>
      </c>
      <c r="L731" s="222" t="s">
        <v>234</v>
      </c>
      <c r="M731" s="226" t="s">
        <v>798</v>
      </c>
      <c r="N731" s="235"/>
      <c r="P731" s="236">
        <f t="shared" si="272"/>
        <v>0</v>
      </c>
      <c r="Q731" s="201" t="s">
        <v>234</v>
      </c>
      <c r="R731" s="235"/>
      <c r="T731" s="236">
        <f t="shared" si="273"/>
        <v>0</v>
      </c>
      <c r="Z731" s="332"/>
      <c r="AA731" s="332"/>
      <c r="AB731" s="332"/>
    </row>
    <row r="732" spans="1:28" ht="15" customHeight="1" x14ac:dyDescent="0.45">
      <c r="A732" s="201">
        <v>722</v>
      </c>
      <c r="B732" s="201">
        <f t="shared" si="267"/>
        <v>3</v>
      </c>
      <c r="C732" s="202">
        <v>643</v>
      </c>
      <c r="E732" s="222" t="s">
        <v>234</v>
      </c>
      <c r="F732" s="223">
        <v>643</v>
      </c>
      <c r="G732" s="222" t="s">
        <v>234</v>
      </c>
      <c r="H732" s="222" t="s">
        <v>234</v>
      </c>
      <c r="I732" s="222" t="s">
        <v>234</v>
      </c>
      <c r="J732" s="222" t="s">
        <v>234</v>
      </c>
      <c r="K732" s="222" t="s">
        <v>234</v>
      </c>
      <c r="L732" s="222" t="s">
        <v>234</v>
      </c>
      <c r="M732" s="223" t="s">
        <v>799</v>
      </c>
      <c r="N732" s="224"/>
      <c r="P732" s="225">
        <f>N732-SUM(P733:P740)</f>
        <v>0</v>
      </c>
      <c r="Q732" s="201" t="s">
        <v>234</v>
      </c>
      <c r="R732" s="224"/>
      <c r="T732" s="225">
        <f>R732+T733+T737+T738+T739+T740</f>
        <v>0</v>
      </c>
      <c r="V732" s="73" t="str">
        <f>IF(OR(P732&lt;0,T732&lt;0),"erreur","OK")</f>
        <v>OK</v>
      </c>
      <c r="X732" s="73" t="str">
        <f>IF(P732&gt;1,"justifier la différence","OK")</f>
        <v>OK</v>
      </c>
      <c r="Z732" s="332"/>
      <c r="AA732" s="332"/>
      <c r="AB732" s="332"/>
    </row>
    <row r="733" spans="1:28" ht="15" customHeight="1" x14ac:dyDescent="0.45">
      <c r="A733" s="201">
        <v>723</v>
      </c>
      <c r="B733" s="201">
        <f t="shared" si="267"/>
        <v>4</v>
      </c>
      <c r="C733" s="202">
        <v>6431</v>
      </c>
      <c r="E733" s="222" t="s">
        <v>234</v>
      </c>
      <c r="F733" s="222"/>
      <c r="G733" s="226">
        <v>6431</v>
      </c>
      <c r="H733" s="222" t="s">
        <v>234</v>
      </c>
      <c r="I733" s="222" t="s">
        <v>234</v>
      </c>
      <c r="J733" s="222" t="s">
        <v>234</v>
      </c>
      <c r="K733" s="222" t="s">
        <v>234</v>
      </c>
      <c r="L733" s="222" t="s">
        <v>234</v>
      </c>
      <c r="M733" s="226" t="s">
        <v>800</v>
      </c>
      <c r="N733" s="235"/>
      <c r="P733" s="236">
        <f>N733-P734-P735-P736</f>
        <v>0</v>
      </c>
      <c r="Q733" s="201" t="s">
        <v>234</v>
      </c>
      <c r="R733" s="235"/>
      <c r="T733" s="236">
        <f>R733+T734+T735+T736</f>
        <v>0</v>
      </c>
      <c r="Z733" s="332"/>
      <c r="AA733" s="332"/>
      <c r="AB733" s="332"/>
    </row>
    <row r="734" spans="1:28" ht="15" customHeight="1" x14ac:dyDescent="0.45">
      <c r="A734" s="201">
        <v>724</v>
      </c>
      <c r="B734" s="201">
        <f t="shared" si="267"/>
        <v>5</v>
      </c>
      <c r="C734" s="202">
        <v>64311</v>
      </c>
      <c r="E734" s="222" t="s">
        <v>234</v>
      </c>
      <c r="F734" s="222"/>
      <c r="G734" s="222" t="s">
        <v>234</v>
      </c>
      <c r="H734" s="227">
        <v>64311</v>
      </c>
      <c r="I734" s="222" t="s">
        <v>234</v>
      </c>
      <c r="J734" s="222" t="s">
        <v>234</v>
      </c>
      <c r="K734" s="222" t="s">
        <v>234</v>
      </c>
      <c r="L734" s="222" t="s">
        <v>234</v>
      </c>
      <c r="M734" s="227" t="s">
        <v>801</v>
      </c>
      <c r="N734" s="235"/>
      <c r="P734" s="236">
        <f t="shared" ref="P734:P736" si="274">N734</f>
        <v>0</v>
      </c>
      <c r="Q734" s="201" t="s">
        <v>234</v>
      </c>
      <c r="R734" s="235"/>
      <c r="T734" s="236">
        <f t="shared" ref="T734:T736" si="275">R734</f>
        <v>0</v>
      </c>
      <c r="Z734" s="332"/>
      <c r="AA734" s="332"/>
      <c r="AB734" s="332"/>
    </row>
    <row r="735" spans="1:28" ht="15" customHeight="1" x14ac:dyDescent="0.45">
      <c r="A735" s="201">
        <v>725</v>
      </c>
      <c r="B735" s="201">
        <f t="shared" si="267"/>
        <v>5</v>
      </c>
      <c r="C735" s="202">
        <v>64312</v>
      </c>
      <c r="E735" s="222" t="s">
        <v>234</v>
      </c>
      <c r="F735" s="222"/>
      <c r="G735" s="222" t="s">
        <v>234</v>
      </c>
      <c r="H735" s="227">
        <v>64312</v>
      </c>
      <c r="I735" s="222" t="s">
        <v>234</v>
      </c>
      <c r="J735" s="222" t="s">
        <v>234</v>
      </c>
      <c r="K735" s="222" t="s">
        <v>234</v>
      </c>
      <c r="L735" s="222" t="s">
        <v>234</v>
      </c>
      <c r="M735" s="227" t="s">
        <v>802</v>
      </c>
      <c r="N735" s="235"/>
      <c r="P735" s="236">
        <f t="shared" si="274"/>
        <v>0</v>
      </c>
      <c r="Q735" s="201" t="s">
        <v>234</v>
      </c>
      <c r="R735" s="235"/>
      <c r="T735" s="236">
        <f t="shared" si="275"/>
        <v>0</v>
      </c>
      <c r="Z735" s="332"/>
      <c r="AA735" s="332"/>
      <c r="AB735" s="332"/>
    </row>
    <row r="736" spans="1:28" ht="15" customHeight="1" x14ac:dyDescent="0.45">
      <c r="A736" s="201">
        <v>726</v>
      </c>
      <c r="B736" s="201">
        <f t="shared" si="267"/>
        <v>5</v>
      </c>
      <c r="C736" s="202">
        <v>64313</v>
      </c>
      <c r="E736" s="222" t="s">
        <v>234</v>
      </c>
      <c r="F736" s="222"/>
      <c r="G736" s="222" t="s">
        <v>234</v>
      </c>
      <c r="H736" s="227">
        <v>64313</v>
      </c>
      <c r="I736" s="222" t="s">
        <v>234</v>
      </c>
      <c r="J736" s="222" t="s">
        <v>234</v>
      </c>
      <c r="K736" s="222" t="s">
        <v>234</v>
      </c>
      <c r="L736" s="222" t="s">
        <v>234</v>
      </c>
      <c r="M736" s="227" t="s">
        <v>803</v>
      </c>
      <c r="N736" s="235"/>
      <c r="P736" s="236">
        <f t="shared" si="274"/>
        <v>0</v>
      </c>
      <c r="Q736" s="201" t="s">
        <v>234</v>
      </c>
      <c r="R736" s="235"/>
      <c r="T736" s="236">
        <f t="shared" si="275"/>
        <v>0</v>
      </c>
      <c r="Z736" s="332"/>
      <c r="AA736" s="332"/>
      <c r="AB736" s="332"/>
    </row>
    <row r="737" spans="1:28" ht="15" customHeight="1" x14ac:dyDescent="0.45">
      <c r="A737" s="201">
        <v>727</v>
      </c>
      <c r="B737" s="201">
        <f t="shared" si="267"/>
        <v>4</v>
      </c>
      <c r="C737" s="202">
        <v>6432</v>
      </c>
      <c r="E737" s="222" t="s">
        <v>234</v>
      </c>
      <c r="F737" s="222"/>
      <c r="G737" s="226">
        <v>6432</v>
      </c>
      <c r="H737" s="222" t="s">
        <v>234</v>
      </c>
      <c r="I737" s="222" t="s">
        <v>234</v>
      </c>
      <c r="J737" s="222" t="s">
        <v>234</v>
      </c>
      <c r="K737" s="222" t="s">
        <v>234</v>
      </c>
      <c r="L737" s="222" t="s">
        <v>234</v>
      </c>
      <c r="M737" s="226" t="s">
        <v>804</v>
      </c>
      <c r="N737" s="235"/>
      <c r="P737" s="236">
        <f>N737</f>
        <v>0</v>
      </c>
      <c r="Q737" s="201" t="s">
        <v>234</v>
      </c>
      <c r="R737" s="235"/>
      <c r="T737" s="236">
        <f>R737</f>
        <v>0</v>
      </c>
      <c r="Z737" s="332"/>
      <c r="AA737" s="332"/>
      <c r="AB737" s="332"/>
    </row>
    <row r="738" spans="1:28" ht="15" customHeight="1" x14ac:dyDescent="0.45">
      <c r="A738" s="201">
        <v>728</v>
      </c>
      <c r="B738" s="201">
        <f t="shared" si="267"/>
        <v>4</v>
      </c>
      <c r="C738" s="202">
        <v>6433</v>
      </c>
      <c r="E738" s="222" t="s">
        <v>234</v>
      </c>
      <c r="F738" s="222"/>
      <c r="G738" s="226">
        <v>6433</v>
      </c>
      <c r="H738" s="222" t="s">
        <v>234</v>
      </c>
      <c r="I738" s="222" t="s">
        <v>234</v>
      </c>
      <c r="J738" s="222" t="s">
        <v>234</v>
      </c>
      <c r="K738" s="222" t="s">
        <v>234</v>
      </c>
      <c r="L738" s="222" t="s">
        <v>234</v>
      </c>
      <c r="M738" s="226" t="s">
        <v>805</v>
      </c>
      <c r="N738" s="235"/>
      <c r="P738" s="236">
        <f t="shared" ref="P738:P740" si="276">N738</f>
        <v>0</v>
      </c>
      <c r="Q738" s="201" t="s">
        <v>234</v>
      </c>
      <c r="R738" s="235"/>
      <c r="T738" s="236">
        <f t="shared" ref="T738:T740" si="277">R738</f>
        <v>0</v>
      </c>
      <c r="Z738" s="332"/>
      <c r="AA738" s="332"/>
      <c r="AB738" s="332"/>
    </row>
    <row r="739" spans="1:28" ht="15" customHeight="1" x14ac:dyDescent="0.45">
      <c r="A739" s="201">
        <v>729</v>
      </c>
      <c r="B739" s="201">
        <f t="shared" si="267"/>
        <v>4</v>
      </c>
      <c r="C739" s="202">
        <v>6434</v>
      </c>
      <c r="E739" s="222" t="s">
        <v>234</v>
      </c>
      <c r="F739" s="222"/>
      <c r="G739" s="226">
        <v>6434</v>
      </c>
      <c r="H739" s="222" t="s">
        <v>234</v>
      </c>
      <c r="I739" s="222" t="s">
        <v>234</v>
      </c>
      <c r="J739" s="222" t="s">
        <v>234</v>
      </c>
      <c r="K739" s="222" t="s">
        <v>234</v>
      </c>
      <c r="L739" s="222" t="s">
        <v>234</v>
      </c>
      <c r="M739" s="226" t="s">
        <v>806</v>
      </c>
      <c r="N739" s="235"/>
      <c r="P739" s="236">
        <f t="shared" si="276"/>
        <v>0</v>
      </c>
      <c r="Q739" s="201" t="s">
        <v>234</v>
      </c>
      <c r="R739" s="235"/>
      <c r="T739" s="236">
        <f t="shared" si="277"/>
        <v>0</v>
      </c>
      <c r="Z739" s="332"/>
      <c r="AA739" s="332"/>
      <c r="AB739" s="332"/>
    </row>
    <row r="740" spans="1:28" ht="15" customHeight="1" x14ac:dyDescent="0.45">
      <c r="A740" s="201">
        <v>730</v>
      </c>
      <c r="B740" s="201">
        <f t="shared" si="267"/>
        <v>4</v>
      </c>
      <c r="C740" s="202">
        <v>6438</v>
      </c>
      <c r="E740" s="222" t="s">
        <v>234</v>
      </c>
      <c r="F740" s="222"/>
      <c r="G740" s="226">
        <v>6438</v>
      </c>
      <c r="H740" s="222" t="s">
        <v>234</v>
      </c>
      <c r="I740" s="222" t="s">
        <v>234</v>
      </c>
      <c r="J740" s="222" t="s">
        <v>234</v>
      </c>
      <c r="K740" s="222" t="s">
        <v>234</v>
      </c>
      <c r="L740" s="222" t="s">
        <v>234</v>
      </c>
      <c r="M740" s="226" t="s">
        <v>807</v>
      </c>
      <c r="N740" s="235"/>
      <c r="P740" s="236">
        <f t="shared" si="276"/>
        <v>0</v>
      </c>
      <c r="Q740" s="201" t="s">
        <v>234</v>
      </c>
      <c r="R740" s="235"/>
      <c r="T740" s="236">
        <f t="shared" si="277"/>
        <v>0</v>
      </c>
      <c r="Z740" s="332"/>
      <c r="AA740" s="332"/>
      <c r="AB740" s="332"/>
    </row>
    <row r="741" spans="1:28" ht="15" customHeight="1" x14ac:dyDescent="0.45">
      <c r="A741" s="201">
        <v>731</v>
      </c>
      <c r="B741" s="201">
        <f t="shared" si="267"/>
        <v>3</v>
      </c>
      <c r="C741" s="202">
        <v>644</v>
      </c>
      <c r="E741" s="222" t="s">
        <v>234</v>
      </c>
      <c r="F741" s="223">
        <v>644</v>
      </c>
      <c r="G741" s="222" t="s">
        <v>234</v>
      </c>
      <c r="H741" s="222" t="s">
        <v>234</v>
      </c>
      <c r="I741" s="222" t="s">
        <v>234</v>
      </c>
      <c r="J741" s="222" t="s">
        <v>234</v>
      </c>
      <c r="K741" s="222" t="s">
        <v>234</v>
      </c>
      <c r="L741" s="222" t="s">
        <v>234</v>
      </c>
      <c r="M741" s="223" t="s">
        <v>808</v>
      </c>
      <c r="N741" s="224"/>
      <c r="P741" s="225">
        <f>N741</f>
        <v>0</v>
      </c>
      <c r="Q741" s="201" t="s">
        <v>234</v>
      </c>
      <c r="R741" s="224"/>
      <c r="T741" s="225">
        <f>R741</f>
        <v>0</v>
      </c>
      <c r="V741" s="73" t="str">
        <f t="shared" ref="V741:V742" si="278">IF(OR(P741&lt;0,T741&lt;0),"erreur","OK")</f>
        <v>OK</v>
      </c>
      <c r="X741" s="73" t="str">
        <f t="shared" ref="X741:X742" si="279">IF(P741&gt;1,"justifier la différence","OK")</f>
        <v>OK</v>
      </c>
      <c r="Z741" s="332"/>
      <c r="AA741" s="332"/>
      <c r="AB741" s="332"/>
    </row>
    <row r="742" spans="1:28" ht="15" customHeight="1" x14ac:dyDescent="0.45">
      <c r="A742" s="201">
        <v>732</v>
      </c>
      <c r="B742" s="201">
        <f t="shared" si="267"/>
        <v>3</v>
      </c>
      <c r="C742" s="202">
        <v>645</v>
      </c>
      <c r="E742" s="222" t="s">
        <v>234</v>
      </c>
      <c r="F742" s="223">
        <v>645</v>
      </c>
      <c r="G742" s="222" t="s">
        <v>234</v>
      </c>
      <c r="H742" s="222" t="s">
        <v>234</v>
      </c>
      <c r="I742" s="222" t="s">
        <v>234</v>
      </c>
      <c r="J742" s="222" t="s">
        <v>234</v>
      </c>
      <c r="K742" s="222" t="s">
        <v>234</v>
      </c>
      <c r="L742" s="222" t="s">
        <v>234</v>
      </c>
      <c r="M742" s="223" t="s">
        <v>809</v>
      </c>
      <c r="N742" s="224"/>
      <c r="P742" s="225">
        <f>N742-SUM(P743:P750)</f>
        <v>0</v>
      </c>
      <c r="Q742" s="201" t="s">
        <v>234</v>
      </c>
      <c r="R742" s="224"/>
      <c r="T742" s="225">
        <f>R742+T743+T744+T745</f>
        <v>0</v>
      </c>
      <c r="V742" s="73" t="str">
        <f t="shared" si="278"/>
        <v>OK</v>
      </c>
      <c r="X742" s="73" t="str">
        <f t="shared" si="279"/>
        <v>OK</v>
      </c>
      <c r="Z742" s="332"/>
      <c r="AA742" s="332"/>
      <c r="AB742" s="332"/>
    </row>
    <row r="743" spans="1:28" ht="15" customHeight="1" x14ac:dyDescent="0.45">
      <c r="A743" s="201">
        <v>733</v>
      </c>
      <c r="B743" s="201">
        <f t="shared" si="267"/>
        <v>4</v>
      </c>
      <c r="C743" s="202">
        <v>6451</v>
      </c>
      <c r="E743" s="222" t="s">
        <v>234</v>
      </c>
      <c r="F743" s="222"/>
      <c r="G743" s="226">
        <v>6451</v>
      </c>
      <c r="H743" s="222" t="s">
        <v>234</v>
      </c>
      <c r="I743" s="222" t="s">
        <v>234</v>
      </c>
      <c r="J743" s="222" t="s">
        <v>234</v>
      </c>
      <c r="K743" s="222" t="s">
        <v>234</v>
      </c>
      <c r="L743" s="222" t="s">
        <v>234</v>
      </c>
      <c r="M743" s="226" t="s">
        <v>810</v>
      </c>
      <c r="N743" s="235"/>
      <c r="P743" s="236">
        <f t="shared" ref="P743:P744" si="280">N743</f>
        <v>0</v>
      </c>
      <c r="Q743" s="201" t="s">
        <v>234</v>
      </c>
      <c r="R743" s="235"/>
      <c r="T743" s="236">
        <f t="shared" ref="T743:T744" si="281">R743</f>
        <v>0</v>
      </c>
      <c r="Z743" s="332"/>
      <c r="AA743" s="332"/>
      <c r="AB743" s="332"/>
    </row>
    <row r="744" spans="1:28" ht="15" customHeight="1" x14ac:dyDescent="0.45">
      <c r="A744" s="201">
        <v>734</v>
      </c>
      <c r="B744" s="201">
        <f t="shared" si="267"/>
        <v>4</v>
      </c>
      <c r="C744" s="202">
        <v>6452</v>
      </c>
      <c r="E744" s="222" t="s">
        <v>234</v>
      </c>
      <c r="F744" s="222"/>
      <c r="G744" s="226">
        <v>6452</v>
      </c>
      <c r="H744" s="222" t="s">
        <v>234</v>
      </c>
      <c r="I744" s="222" t="s">
        <v>234</v>
      </c>
      <c r="J744" s="222" t="s">
        <v>234</v>
      </c>
      <c r="K744" s="222" t="s">
        <v>234</v>
      </c>
      <c r="L744" s="222" t="s">
        <v>234</v>
      </c>
      <c r="M744" s="226" t="s">
        <v>811</v>
      </c>
      <c r="N744" s="235"/>
      <c r="P744" s="236">
        <f t="shared" si="280"/>
        <v>0</v>
      </c>
      <c r="Q744" s="201" t="s">
        <v>234</v>
      </c>
      <c r="R744" s="235"/>
      <c r="T744" s="236">
        <f t="shared" si="281"/>
        <v>0</v>
      </c>
      <c r="Z744" s="332"/>
      <c r="AA744" s="332"/>
      <c r="AB744" s="332"/>
    </row>
    <row r="745" spans="1:28" ht="15" customHeight="1" x14ac:dyDescent="0.45">
      <c r="A745" s="201">
        <v>735</v>
      </c>
      <c r="B745" s="201">
        <f t="shared" si="267"/>
        <v>4</v>
      </c>
      <c r="C745" s="202">
        <v>6453</v>
      </c>
      <c r="E745" s="222" t="s">
        <v>234</v>
      </c>
      <c r="F745" s="222"/>
      <c r="G745" s="226">
        <v>6453</v>
      </c>
      <c r="H745" s="222" t="s">
        <v>234</v>
      </c>
      <c r="I745" s="222" t="s">
        <v>234</v>
      </c>
      <c r="J745" s="222" t="s">
        <v>234</v>
      </c>
      <c r="K745" s="222" t="s">
        <v>234</v>
      </c>
      <c r="L745" s="222" t="s">
        <v>234</v>
      </c>
      <c r="M745" s="226" t="s">
        <v>777</v>
      </c>
      <c r="N745" s="235"/>
      <c r="P745" s="236">
        <f>N745-P746-P747-P748-P749-P750</f>
        <v>0</v>
      </c>
      <c r="Q745" s="201" t="s">
        <v>234</v>
      </c>
      <c r="R745" s="235"/>
      <c r="T745" s="236">
        <f>R745+T746+T747+T748+T749+T750</f>
        <v>0</v>
      </c>
      <c r="Z745" s="332"/>
      <c r="AA745" s="332"/>
      <c r="AB745" s="332"/>
    </row>
    <row r="746" spans="1:28" ht="15" customHeight="1" x14ac:dyDescent="0.45">
      <c r="A746" s="201">
        <v>736</v>
      </c>
      <c r="B746" s="201">
        <f t="shared" si="267"/>
        <v>5</v>
      </c>
      <c r="C746" s="202">
        <v>64531</v>
      </c>
      <c r="E746" s="222" t="s">
        <v>234</v>
      </c>
      <c r="F746" s="222"/>
      <c r="G746" s="222" t="s">
        <v>234</v>
      </c>
      <c r="H746" s="227">
        <v>64531</v>
      </c>
      <c r="I746" s="222" t="s">
        <v>234</v>
      </c>
      <c r="J746" s="222" t="s">
        <v>234</v>
      </c>
      <c r="K746" s="222" t="s">
        <v>234</v>
      </c>
      <c r="L746" s="222" t="s">
        <v>234</v>
      </c>
      <c r="M746" s="227" t="s">
        <v>812</v>
      </c>
      <c r="N746" s="235"/>
      <c r="P746" s="236">
        <f t="shared" ref="P746:P750" si="282">N746</f>
        <v>0</v>
      </c>
      <c r="Q746" s="201" t="s">
        <v>234</v>
      </c>
      <c r="R746" s="235"/>
      <c r="T746" s="236">
        <f t="shared" ref="T746:T750" si="283">R746</f>
        <v>0</v>
      </c>
      <c r="Z746" s="332"/>
      <c r="AA746" s="332"/>
      <c r="AB746" s="332"/>
    </row>
    <row r="747" spans="1:28" ht="15" customHeight="1" x14ac:dyDescent="0.45">
      <c r="A747" s="201">
        <v>737</v>
      </c>
      <c r="B747" s="201">
        <f t="shared" si="267"/>
        <v>5</v>
      </c>
      <c r="C747" s="202">
        <v>64532</v>
      </c>
      <c r="E747" s="222" t="s">
        <v>234</v>
      </c>
      <c r="F747" s="222"/>
      <c r="G747" s="222" t="s">
        <v>234</v>
      </c>
      <c r="H747" s="227">
        <v>64532</v>
      </c>
      <c r="I747" s="222" t="s">
        <v>234</v>
      </c>
      <c r="J747" s="222" t="s">
        <v>234</v>
      </c>
      <c r="K747" s="222" t="s">
        <v>234</v>
      </c>
      <c r="L747" s="222" t="s">
        <v>234</v>
      </c>
      <c r="M747" s="227" t="s">
        <v>813</v>
      </c>
      <c r="N747" s="235"/>
      <c r="P747" s="236">
        <f t="shared" si="282"/>
        <v>0</v>
      </c>
      <c r="Q747" s="201" t="s">
        <v>234</v>
      </c>
      <c r="R747" s="235"/>
      <c r="T747" s="236">
        <f t="shared" si="283"/>
        <v>0</v>
      </c>
      <c r="Z747" s="332"/>
      <c r="AA747" s="332"/>
      <c r="AB747" s="332"/>
    </row>
    <row r="748" spans="1:28" ht="15" customHeight="1" x14ac:dyDescent="0.45">
      <c r="A748" s="201">
        <v>738</v>
      </c>
      <c r="B748" s="201">
        <f t="shared" si="267"/>
        <v>5</v>
      </c>
      <c r="C748" s="202">
        <v>64533</v>
      </c>
      <c r="E748" s="222" t="s">
        <v>234</v>
      </c>
      <c r="F748" s="222"/>
      <c r="G748" s="222" t="s">
        <v>234</v>
      </c>
      <c r="H748" s="227">
        <v>64533</v>
      </c>
      <c r="I748" s="222" t="s">
        <v>234</v>
      </c>
      <c r="J748" s="222" t="s">
        <v>234</v>
      </c>
      <c r="K748" s="222" t="s">
        <v>234</v>
      </c>
      <c r="L748" s="222" t="s">
        <v>234</v>
      </c>
      <c r="M748" s="227" t="s">
        <v>814</v>
      </c>
      <c r="N748" s="235"/>
      <c r="P748" s="236">
        <f t="shared" si="282"/>
        <v>0</v>
      </c>
      <c r="Q748" s="201" t="s">
        <v>234</v>
      </c>
      <c r="R748" s="235"/>
      <c r="T748" s="236">
        <f t="shared" si="283"/>
        <v>0</v>
      </c>
      <c r="Z748" s="332"/>
      <c r="AA748" s="332"/>
      <c r="AB748" s="332"/>
    </row>
    <row r="749" spans="1:28" ht="15" customHeight="1" x14ac:dyDescent="0.45">
      <c r="A749" s="201">
        <v>739</v>
      </c>
      <c r="B749" s="201">
        <f t="shared" si="267"/>
        <v>5</v>
      </c>
      <c r="C749" s="202">
        <v>64534</v>
      </c>
      <c r="E749" s="222" t="s">
        <v>234</v>
      </c>
      <c r="F749" s="222"/>
      <c r="G749" s="222" t="s">
        <v>234</v>
      </c>
      <c r="H749" s="227">
        <v>64534</v>
      </c>
      <c r="I749" s="222" t="s">
        <v>234</v>
      </c>
      <c r="J749" s="222" t="s">
        <v>234</v>
      </c>
      <c r="K749" s="222" t="s">
        <v>234</v>
      </c>
      <c r="L749" s="222" t="s">
        <v>234</v>
      </c>
      <c r="M749" s="227" t="s">
        <v>815</v>
      </c>
      <c r="N749" s="235"/>
      <c r="P749" s="236">
        <f t="shared" si="282"/>
        <v>0</v>
      </c>
      <c r="Q749" s="201" t="s">
        <v>234</v>
      </c>
      <c r="R749" s="235"/>
      <c r="T749" s="236">
        <f t="shared" si="283"/>
        <v>0</v>
      </c>
      <c r="Z749" s="332"/>
      <c r="AA749" s="332"/>
      <c r="AB749" s="332"/>
    </row>
    <row r="750" spans="1:28" ht="15" customHeight="1" x14ac:dyDescent="0.45">
      <c r="A750" s="201">
        <v>740</v>
      </c>
      <c r="B750" s="201">
        <f t="shared" si="267"/>
        <v>5</v>
      </c>
      <c r="C750" s="202">
        <v>64538</v>
      </c>
      <c r="E750" s="222" t="s">
        <v>234</v>
      </c>
      <c r="F750" s="222"/>
      <c r="G750" s="222" t="s">
        <v>234</v>
      </c>
      <c r="H750" s="227">
        <v>64538</v>
      </c>
      <c r="I750" s="222" t="s">
        <v>234</v>
      </c>
      <c r="J750" s="222" t="s">
        <v>234</v>
      </c>
      <c r="K750" s="222" t="s">
        <v>234</v>
      </c>
      <c r="L750" s="222" t="s">
        <v>234</v>
      </c>
      <c r="M750" s="227" t="s">
        <v>777</v>
      </c>
      <c r="N750" s="235"/>
      <c r="P750" s="236">
        <f t="shared" si="282"/>
        <v>0</v>
      </c>
      <c r="Q750" s="201" t="s">
        <v>234</v>
      </c>
      <c r="R750" s="235"/>
      <c r="T750" s="236">
        <f t="shared" si="283"/>
        <v>0</v>
      </c>
      <c r="Z750" s="332"/>
      <c r="AA750" s="332"/>
      <c r="AB750" s="332"/>
    </row>
    <row r="751" spans="1:28" ht="15" customHeight="1" x14ac:dyDescent="0.45">
      <c r="A751" s="201">
        <v>741</v>
      </c>
      <c r="B751" s="201">
        <f t="shared" si="267"/>
        <v>3</v>
      </c>
      <c r="C751" s="202">
        <v>646</v>
      </c>
      <c r="E751" s="222" t="s">
        <v>234</v>
      </c>
      <c r="F751" s="223">
        <v>646</v>
      </c>
      <c r="G751" s="222" t="s">
        <v>234</v>
      </c>
      <c r="H751" s="222" t="s">
        <v>234</v>
      </c>
      <c r="I751" s="222" t="s">
        <v>234</v>
      </c>
      <c r="J751" s="222" t="s">
        <v>234</v>
      </c>
      <c r="K751" s="222" t="s">
        <v>234</v>
      </c>
      <c r="L751" s="222" t="s">
        <v>234</v>
      </c>
      <c r="M751" s="223" t="s">
        <v>816</v>
      </c>
      <c r="N751" s="224"/>
      <c r="P751" s="225">
        <f>N751-SUM(P752:P774)</f>
        <v>0</v>
      </c>
      <c r="Q751" s="201" t="s">
        <v>234</v>
      </c>
      <c r="R751" s="224"/>
      <c r="T751" s="225">
        <f>R751+T752+T753+T754+T758+T762+T768+T769+T770+T774</f>
        <v>0</v>
      </c>
      <c r="V751" s="73" t="str">
        <f>IF(OR(P751&lt;0,T751&lt;0),"erreur","OK")</f>
        <v>OK</v>
      </c>
      <c r="X751" s="73" t="str">
        <f>IF(P751&gt;1,"justifier la différence","OK")</f>
        <v>OK</v>
      </c>
      <c r="Z751" s="332"/>
      <c r="AA751" s="332"/>
      <c r="AB751" s="332"/>
    </row>
    <row r="752" spans="1:28" ht="15" customHeight="1" x14ac:dyDescent="0.45">
      <c r="A752" s="201">
        <v>742</v>
      </c>
      <c r="B752" s="201">
        <f t="shared" si="267"/>
        <v>4</v>
      </c>
      <c r="C752" s="202">
        <v>6461</v>
      </c>
      <c r="E752" s="222" t="s">
        <v>234</v>
      </c>
      <c r="F752" s="222"/>
      <c r="G752" s="226">
        <v>6461</v>
      </c>
      <c r="H752" s="222" t="s">
        <v>234</v>
      </c>
      <c r="I752" s="222" t="s">
        <v>234</v>
      </c>
      <c r="J752" s="222" t="s">
        <v>234</v>
      </c>
      <c r="K752" s="222" t="s">
        <v>234</v>
      </c>
      <c r="L752" s="222" t="s">
        <v>234</v>
      </c>
      <c r="M752" s="226" t="s">
        <v>817</v>
      </c>
      <c r="N752" s="224"/>
      <c r="P752" s="225">
        <f>N752</f>
        <v>0</v>
      </c>
      <c r="Q752" s="201" t="s">
        <v>234</v>
      </c>
      <c r="R752" s="224"/>
      <c r="T752" s="225">
        <f>R752</f>
        <v>0</v>
      </c>
      <c r="Z752" s="332"/>
      <c r="AA752" s="332"/>
      <c r="AB752" s="332"/>
    </row>
    <row r="753" spans="1:28" ht="15" customHeight="1" x14ac:dyDescent="0.45">
      <c r="A753" s="201">
        <v>743</v>
      </c>
      <c r="B753" s="201">
        <f t="shared" si="267"/>
        <v>4</v>
      </c>
      <c r="C753" s="202">
        <v>6462</v>
      </c>
      <c r="E753" s="222" t="s">
        <v>234</v>
      </c>
      <c r="F753" s="222"/>
      <c r="G753" s="226">
        <v>6462</v>
      </c>
      <c r="H753" s="222" t="s">
        <v>234</v>
      </c>
      <c r="I753" s="222" t="s">
        <v>234</v>
      </c>
      <c r="J753" s="222" t="s">
        <v>234</v>
      </c>
      <c r="K753" s="222" t="s">
        <v>234</v>
      </c>
      <c r="L753" s="222" t="s">
        <v>234</v>
      </c>
      <c r="M753" s="226" t="s">
        <v>818</v>
      </c>
      <c r="N753" s="224"/>
      <c r="P753" s="225">
        <f>N753</f>
        <v>0</v>
      </c>
      <c r="Q753" s="201" t="s">
        <v>234</v>
      </c>
      <c r="R753" s="224"/>
      <c r="T753" s="225">
        <f>R753</f>
        <v>0</v>
      </c>
      <c r="Z753" s="332"/>
      <c r="AA753" s="332"/>
      <c r="AB753" s="332"/>
    </row>
    <row r="754" spans="1:28" ht="15" customHeight="1" x14ac:dyDescent="0.45">
      <c r="A754" s="201">
        <v>744</v>
      </c>
      <c r="B754" s="201">
        <f t="shared" si="267"/>
        <v>4</v>
      </c>
      <c r="C754" s="202">
        <v>6463</v>
      </c>
      <c r="E754" s="222" t="s">
        <v>234</v>
      </c>
      <c r="F754" s="222"/>
      <c r="G754" s="226">
        <v>6463</v>
      </c>
      <c r="H754" s="222" t="s">
        <v>234</v>
      </c>
      <c r="I754" s="222" t="s">
        <v>234</v>
      </c>
      <c r="J754" s="222" t="s">
        <v>234</v>
      </c>
      <c r="K754" s="222" t="s">
        <v>234</v>
      </c>
      <c r="L754" s="222" t="s">
        <v>234</v>
      </c>
      <c r="M754" s="226" t="s">
        <v>819</v>
      </c>
      <c r="N754" s="224"/>
      <c r="P754" s="225">
        <f>N754-P755-P756-P757</f>
        <v>0</v>
      </c>
      <c r="Q754" s="201" t="s">
        <v>234</v>
      </c>
      <c r="R754" s="224"/>
      <c r="T754" s="225">
        <f>R754+T755+T756+T757</f>
        <v>0</v>
      </c>
      <c r="Z754" s="332"/>
      <c r="AA754" s="332"/>
      <c r="AB754" s="332"/>
    </row>
    <row r="755" spans="1:28" ht="15" customHeight="1" x14ac:dyDescent="0.45">
      <c r="A755" s="201">
        <v>745</v>
      </c>
      <c r="B755" s="201">
        <f t="shared" si="267"/>
        <v>5</v>
      </c>
      <c r="C755" s="202">
        <v>64631</v>
      </c>
      <c r="E755" s="222" t="s">
        <v>234</v>
      </c>
      <c r="F755" s="222"/>
      <c r="G755" s="222"/>
      <c r="H755" s="227">
        <v>64631</v>
      </c>
      <c r="I755" s="222" t="s">
        <v>234</v>
      </c>
      <c r="J755" s="222" t="s">
        <v>234</v>
      </c>
      <c r="K755" s="222" t="s">
        <v>234</v>
      </c>
      <c r="L755" s="222" t="s">
        <v>234</v>
      </c>
      <c r="M755" s="227" t="s">
        <v>820</v>
      </c>
      <c r="N755" s="235"/>
      <c r="P755" s="236">
        <f t="shared" ref="P755:P757" si="284">N755</f>
        <v>0</v>
      </c>
      <c r="Q755" s="201" t="s">
        <v>234</v>
      </c>
      <c r="R755" s="235"/>
      <c r="T755" s="236">
        <f t="shared" ref="T755:T757" si="285">R755</f>
        <v>0</v>
      </c>
      <c r="Z755" s="332"/>
      <c r="AA755" s="332"/>
      <c r="AB755" s="332"/>
    </row>
    <row r="756" spans="1:28" ht="15" customHeight="1" x14ac:dyDescent="0.45">
      <c r="A756" s="201">
        <v>746</v>
      </c>
      <c r="B756" s="201">
        <f t="shared" si="267"/>
        <v>5</v>
      </c>
      <c r="C756" s="202">
        <v>64632</v>
      </c>
      <c r="E756" s="222" t="s">
        <v>234</v>
      </c>
      <c r="F756" s="222"/>
      <c r="G756" s="222"/>
      <c r="H756" s="227">
        <v>64632</v>
      </c>
      <c r="I756" s="222" t="s">
        <v>234</v>
      </c>
      <c r="J756" s="222" t="s">
        <v>234</v>
      </c>
      <c r="K756" s="222" t="s">
        <v>234</v>
      </c>
      <c r="L756" s="222" t="s">
        <v>234</v>
      </c>
      <c r="M756" s="227" t="s">
        <v>821</v>
      </c>
      <c r="N756" s="235"/>
      <c r="P756" s="236">
        <f t="shared" si="284"/>
        <v>0</v>
      </c>
      <c r="Q756" s="201" t="s">
        <v>234</v>
      </c>
      <c r="R756" s="235"/>
      <c r="T756" s="236">
        <f t="shared" si="285"/>
        <v>0</v>
      </c>
      <c r="Z756" s="332"/>
      <c r="AA756" s="332"/>
      <c r="AB756" s="332"/>
    </row>
    <row r="757" spans="1:28" ht="15" customHeight="1" x14ac:dyDescent="0.45">
      <c r="A757" s="201">
        <v>747</v>
      </c>
      <c r="B757" s="201">
        <f t="shared" si="267"/>
        <v>5</v>
      </c>
      <c r="C757" s="202">
        <v>64633</v>
      </c>
      <c r="E757" s="222" t="s">
        <v>234</v>
      </c>
      <c r="F757" s="222"/>
      <c r="G757" s="222"/>
      <c r="H757" s="227">
        <v>64633</v>
      </c>
      <c r="I757" s="222" t="s">
        <v>234</v>
      </c>
      <c r="J757" s="222" t="s">
        <v>234</v>
      </c>
      <c r="K757" s="222" t="s">
        <v>234</v>
      </c>
      <c r="L757" s="222" t="s">
        <v>234</v>
      </c>
      <c r="M757" s="227" t="s">
        <v>822</v>
      </c>
      <c r="N757" s="235"/>
      <c r="P757" s="236">
        <f t="shared" si="284"/>
        <v>0</v>
      </c>
      <c r="Q757" s="201" t="s">
        <v>234</v>
      </c>
      <c r="R757" s="235"/>
      <c r="T757" s="236">
        <f t="shared" si="285"/>
        <v>0</v>
      </c>
      <c r="Z757" s="332"/>
      <c r="AA757" s="332"/>
      <c r="AB757" s="332"/>
    </row>
    <row r="758" spans="1:28" ht="15" customHeight="1" x14ac:dyDescent="0.45">
      <c r="A758" s="201">
        <v>748</v>
      </c>
      <c r="B758" s="201">
        <f t="shared" si="267"/>
        <v>4</v>
      </c>
      <c r="C758" s="202">
        <v>6464</v>
      </c>
      <c r="E758" s="222" t="s">
        <v>234</v>
      </c>
      <c r="F758" s="222"/>
      <c r="G758" s="226">
        <v>6464</v>
      </c>
      <c r="H758" s="222" t="s">
        <v>234</v>
      </c>
      <c r="I758" s="222" t="s">
        <v>234</v>
      </c>
      <c r="J758" s="222" t="s">
        <v>234</v>
      </c>
      <c r="K758" s="222" t="s">
        <v>234</v>
      </c>
      <c r="L758" s="222" t="s">
        <v>234</v>
      </c>
      <c r="M758" s="226" t="s">
        <v>823</v>
      </c>
      <c r="N758" s="224"/>
      <c r="P758" s="225">
        <f>N758-P759-P760-P761</f>
        <v>0</v>
      </c>
      <c r="Q758" s="201" t="s">
        <v>234</v>
      </c>
      <c r="R758" s="224"/>
      <c r="T758" s="225">
        <f>R758+T759+T760+T761</f>
        <v>0</v>
      </c>
      <c r="Z758" s="332"/>
      <c r="AA758" s="332"/>
      <c r="AB758" s="332"/>
    </row>
    <row r="759" spans="1:28" ht="15" customHeight="1" x14ac:dyDescent="0.45">
      <c r="A759" s="201">
        <v>749</v>
      </c>
      <c r="B759" s="201">
        <f t="shared" si="267"/>
        <v>5</v>
      </c>
      <c r="C759" s="202">
        <v>64641</v>
      </c>
      <c r="E759" s="222" t="s">
        <v>234</v>
      </c>
      <c r="F759" s="222"/>
      <c r="G759" s="222"/>
      <c r="H759" s="227">
        <v>64641</v>
      </c>
      <c r="I759" s="222" t="s">
        <v>234</v>
      </c>
      <c r="J759" s="222" t="s">
        <v>234</v>
      </c>
      <c r="K759" s="222" t="s">
        <v>234</v>
      </c>
      <c r="L759" s="222" t="s">
        <v>234</v>
      </c>
      <c r="M759" s="227" t="s">
        <v>824</v>
      </c>
      <c r="N759" s="235"/>
      <c r="P759" s="236">
        <f t="shared" ref="P759:P761" si="286">N759</f>
        <v>0</v>
      </c>
      <c r="Q759" s="201" t="s">
        <v>234</v>
      </c>
      <c r="R759" s="235"/>
      <c r="T759" s="236">
        <f t="shared" ref="T759:T761" si="287">R759</f>
        <v>0</v>
      </c>
      <c r="Z759" s="332"/>
      <c r="AA759" s="332"/>
      <c r="AB759" s="332"/>
    </row>
    <row r="760" spans="1:28" ht="15" customHeight="1" x14ac:dyDescent="0.45">
      <c r="A760" s="201">
        <v>750</v>
      </c>
      <c r="B760" s="201">
        <f t="shared" si="267"/>
        <v>5</v>
      </c>
      <c r="C760" s="202">
        <v>64642</v>
      </c>
      <c r="E760" s="222" t="s">
        <v>234</v>
      </c>
      <c r="F760" s="222"/>
      <c r="G760" s="222"/>
      <c r="H760" s="227">
        <v>64642</v>
      </c>
      <c r="I760" s="222" t="s">
        <v>234</v>
      </c>
      <c r="J760" s="222" t="s">
        <v>234</v>
      </c>
      <c r="K760" s="222" t="s">
        <v>234</v>
      </c>
      <c r="L760" s="222" t="s">
        <v>234</v>
      </c>
      <c r="M760" s="227" t="s">
        <v>825</v>
      </c>
      <c r="N760" s="235"/>
      <c r="P760" s="236">
        <f t="shared" si="286"/>
        <v>0</v>
      </c>
      <c r="Q760" s="201" t="s">
        <v>234</v>
      </c>
      <c r="R760" s="235"/>
      <c r="T760" s="236">
        <f t="shared" si="287"/>
        <v>0</v>
      </c>
      <c r="Z760" s="332"/>
      <c r="AA760" s="332"/>
      <c r="AB760" s="332"/>
    </row>
    <row r="761" spans="1:28" ht="15" customHeight="1" x14ac:dyDescent="0.45">
      <c r="A761" s="201">
        <v>751</v>
      </c>
      <c r="B761" s="201">
        <f t="shared" si="267"/>
        <v>5</v>
      </c>
      <c r="C761" s="202">
        <v>64648</v>
      </c>
      <c r="E761" s="222" t="s">
        <v>234</v>
      </c>
      <c r="F761" s="222"/>
      <c r="G761" s="222"/>
      <c r="H761" s="227">
        <v>64648</v>
      </c>
      <c r="I761" s="222" t="s">
        <v>234</v>
      </c>
      <c r="J761" s="222" t="s">
        <v>234</v>
      </c>
      <c r="K761" s="222" t="s">
        <v>234</v>
      </c>
      <c r="L761" s="222" t="s">
        <v>234</v>
      </c>
      <c r="M761" s="227" t="s">
        <v>826</v>
      </c>
      <c r="N761" s="235"/>
      <c r="P761" s="236">
        <f t="shared" si="286"/>
        <v>0</v>
      </c>
      <c r="Q761" s="201" t="s">
        <v>234</v>
      </c>
      <c r="R761" s="235"/>
      <c r="T761" s="236">
        <f t="shared" si="287"/>
        <v>0</v>
      </c>
      <c r="Z761" s="332"/>
      <c r="AA761" s="332"/>
      <c r="AB761" s="332"/>
    </row>
    <row r="762" spans="1:28" ht="15" customHeight="1" x14ac:dyDescent="0.45">
      <c r="A762" s="201">
        <v>752</v>
      </c>
      <c r="B762" s="201">
        <f t="shared" si="267"/>
        <v>4</v>
      </c>
      <c r="C762" s="202">
        <v>6465</v>
      </c>
      <c r="E762" s="222" t="s">
        <v>234</v>
      </c>
      <c r="F762" s="222"/>
      <c r="G762" s="226">
        <v>6465</v>
      </c>
      <c r="H762" s="222" t="s">
        <v>234</v>
      </c>
      <c r="I762" s="222" t="s">
        <v>234</v>
      </c>
      <c r="J762" s="222" t="s">
        <v>234</v>
      </c>
      <c r="K762" s="222" t="s">
        <v>234</v>
      </c>
      <c r="L762" s="222" t="s">
        <v>234</v>
      </c>
      <c r="M762" s="226" t="s">
        <v>827</v>
      </c>
      <c r="N762" s="224"/>
      <c r="P762" s="225">
        <f>N762-P763-P764-P765-P766-P767</f>
        <v>0</v>
      </c>
      <c r="Q762" s="201" t="s">
        <v>234</v>
      </c>
      <c r="R762" s="224"/>
      <c r="T762" s="225">
        <f>R762+T763+T764+T765+T766+T767</f>
        <v>0</v>
      </c>
      <c r="Z762" s="332"/>
      <c r="AA762" s="332"/>
      <c r="AB762" s="332"/>
    </row>
    <row r="763" spans="1:28" ht="15" customHeight="1" x14ac:dyDescent="0.45">
      <c r="A763" s="201">
        <v>753</v>
      </c>
      <c r="B763" s="201">
        <f t="shared" si="267"/>
        <v>5</v>
      </c>
      <c r="C763" s="202">
        <v>64651</v>
      </c>
      <c r="E763" s="222" t="s">
        <v>234</v>
      </c>
      <c r="F763" s="222"/>
      <c r="G763" s="222"/>
      <c r="H763" s="227">
        <v>64651</v>
      </c>
      <c r="I763" s="222" t="s">
        <v>234</v>
      </c>
      <c r="J763" s="222" t="s">
        <v>234</v>
      </c>
      <c r="K763" s="222" t="s">
        <v>234</v>
      </c>
      <c r="L763" s="222" t="s">
        <v>234</v>
      </c>
      <c r="M763" s="227" t="s">
        <v>828</v>
      </c>
      <c r="N763" s="235"/>
      <c r="P763" s="236">
        <f t="shared" ref="P763:P767" si="288">N763</f>
        <v>0</v>
      </c>
      <c r="Q763" s="201" t="s">
        <v>234</v>
      </c>
      <c r="R763" s="235"/>
      <c r="T763" s="236">
        <f t="shared" ref="T763:T767" si="289">R763</f>
        <v>0</v>
      </c>
      <c r="Z763" s="332"/>
      <c r="AA763" s="332"/>
      <c r="AB763" s="332"/>
    </row>
    <row r="764" spans="1:28" ht="15" customHeight="1" x14ac:dyDescent="0.45">
      <c r="A764" s="201">
        <v>754</v>
      </c>
      <c r="B764" s="201">
        <f t="shared" si="267"/>
        <v>5</v>
      </c>
      <c r="C764" s="202">
        <v>64652</v>
      </c>
      <c r="E764" s="222" t="s">
        <v>234</v>
      </c>
      <c r="F764" s="222"/>
      <c r="G764" s="222"/>
      <c r="H764" s="227">
        <v>64652</v>
      </c>
      <c r="I764" s="222" t="s">
        <v>234</v>
      </c>
      <c r="J764" s="222" t="s">
        <v>234</v>
      </c>
      <c r="K764" s="222" t="s">
        <v>234</v>
      </c>
      <c r="L764" s="222" t="s">
        <v>234</v>
      </c>
      <c r="M764" s="227" t="s">
        <v>829</v>
      </c>
      <c r="N764" s="235"/>
      <c r="P764" s="236">
        <f t="shared" si="288"/>
        <v>0</v>
      </c>
      <c r="Q764" s="201" t="s">
        <v>234</v>
      </c>
      <c r="R764" s="235"/>
      <c r="T764" s="236">
        <f t="shared" si="289"/>
        <v>0</v>
      </c>
      <c r="Z764" s="332"/>
      <c r="AA764" s="332"/>
      <c r="AB764" s="332"/>
    </row>
    <row r="765" spans="1:28" ht="15" customHeight="1" x14ac:dyDescent="0.45">
      <c r="A765" s="201">
        <v>755</v>
      </c>
      <c r="B765" s="201">
        <f t="shared" si="267"/>
        <v>5</v>
      </c>
      <c r="C765" s="202">
        <v>64653</v>
      </c>
      <c r="E765" s="222" t="s">
        <v>234</v>
      </c>
      <c r="F765" s="222"/>
      <c r="G765" s="222"/>
      <c r="H765" s="227">
        <v>64653</v>
      </c>
      <c r="I765" s="222" t="s">
        <v>234</v>
      </c>
      <c r="J765" s="222" t="s">
        <v>234</v>
      </c>
      <c r="K765" s="222" t="s">
        <v>234</v>
      </c>
      <c r="L765" s="222" t="s">
        <v>234</v>
      </c>
      <c r="M765" s="227" t="s">
        <v>830</v>
      </c>
      <c r="N765" s="235"/>
      <c r="P765" s="236">
        <f t="shared" si="288"/>
        <v>0</v>
      </c>
      <c r="Q765" s="201" t="s">
        <v>234</v>
      </c>
      <c r="R765" s="235"/>
      <c r="T765" s="236">
        <f t="shared" si="289"/>
        <v>0</v>
      </c>
      <c r="Z765" s="332"/>
      <c r="AA765" s="332"/>
      <c r="AB765" s="332"/>
    </row>
    <row r="766" spans="1:28" ht="15" customHeight="1" x14ac:dyDescent="0.45">
      <c r="A766" s="201">
        <v>756</v>
      </c>
      <c r="B766" s="201">
        <f t="shared" si="267"/>
        <v>5</v>
      </c>
      <c r="C766" s="202">
        <v>64654</v>
      </c>
      <c r="E766" s="222" t="s">
        <v>234</v>
      </c>
      <c r="F766" s="222"/>
      <c r="G766" s="222"/>
      <c r="H766" s="227">
        <v>64654</v>
      </c>
      <c r="I766" s="222" t="s">
        <v>234</v>
      </c>
      <c r="J766" s="222" t="s">
        <v>234</v>
      </c>
      <c r="K766" s="222" t="s">
        <v>234</v>
      </c>
      <c r="L766" s="222" t="s">
        <v>234</v>
      </c>
      <c r="M766" s="227" t="s">
        <v>831</v>
      </c>
      <c r="N766" s="235"/>
      <c r="P766" s="236">
        <f t="shared" si="288"/>
        <v>0</v>
      </c>
      <c r="Q766" s="201" t="s">
        <v>234</v>
      </c>
      <c r="R766" s="235"/>
      <c r="T766" s="236">
        <f t="shared" si="289"/>
        <v>0</v>
      </c>
      <c r="Z766" s="332"/>
      <c r="AA766" s="332"/>
      <c r="AB766" s="332"/>
    </row>
    <row r="767" spans="1:28" ht="15" customHeight="1" x14ac:dyDescent="0.45">
      <c r="A767" s="201">
        <v>757</v>
      </c>
      <c r="B767" s="201">
        <f t="shared" si="267"/>
        <v>5</v>
      </c>
      <c r="C767" s="202">
        <v>64658</v>
      </c>
      <c r="E767" s="222" t="s">
        <v>234</v>
      </c>
      <c r="F767" s="222"/>
      <c r="G767" s="222"/>
      <c r="H767" s="227">
        <v>64658</v>
      </c>
      <c r="I767" s="222" t="s">
        <v>234</v>
      </c>
      <c r="J767" s="222" t="s">
        <v>234</v>
      </c>
      <c r="K767" s="222" t="s">
        <v>234</v>
      </c>
      <c r="L767" s="222" t="s">
        <v>234</v>
      </c>
      <c r="M767" s="227" t="s">
        <v>832</v>
      </c>
      <c r="N767" s="235"/>
      <c r="P767" s="236">
        <f t="shared" si="288"/>
        <v>0</v>
      </c>
      <c r="Q767" s="201" t="s">
        <v>234</v>
      </c>
      <c r="R767" s="235"/>
      <c r="T767" s="236">
        <f t="shared" si="289"/>
        <v>0</v>
      </c>
      <c r="Z767" s="332"/>
      <c r="AA767" s="332"/>
      <c r="AB767" s="332"/>
    </row>
    <row r="768" spans="1:28" ht="15" customHeight="1" x14ac:dyDescent="0.45">
      <c r="A768" s="201">
        <v>758</v>
      </c>
      <c r="B768" s="201">
        <f t="shared" si="267"/>
        <v>4</v>
      </c>
      <c r="C768" s="202">
        <v>6466</v>
      </c>
      <c r="E768" s="222" t="s">
        <v>234</v>
      </c>
      <c r="F768" s="222"/>
      <c r="G768" s="226">
        <v>6466</v>
      </c>
      <c r="H768" s="222" t="s">
        <v>234</v>
      </c>
      <c r="I768" s="222" t="s">
        <v>234</v>
      </c>
      <c r="J768" s="222" t="s">
        <v>234</v>
      </c>
      <c r="K768" s="222" t="s">
        <v>234</v>
      </c>
      <c r="L768" s="222" t="s">
        <v>234</v>
      </c>
      <c r="M768" s="226" t="s">
        <v>833</v>
      </c>
      <c r="N768" s="224"/>
      <c r="P768" s="225">
        <f>N768</f>
        <v>0</v>
      </c>
      <c r="Q768" s="201" t="s">
        <v>234</v>
      </c>
      <c r="R768" s="224"/>
      <c r="T768" s="225">
        <f>R768</f>
        <v>0</v>
      </c>
      <c r="Z768" s="332"/>
      <c r="AA768" s="332"/>
      <c r="AB768" s="332"/>
    </row>
    <row r="769" spans="1:28" ht="15" customHeight="1" x14ac:dyDescent="0.45">
      <c r="A769" s="201">
        <v>759</v>
      </c>
      <c r="B769" s="201">
        <f t="shared" si="267"/>
        <v>4</v>
      </c>
      <c r="C769" s="202">
        <v>6467</v>
      </c>
      <c r="E769" s="222" t="s">
        <v>234</v>
      </c>
      <c r="F769" s="222"/>
      <c r="G769" s="226">
        <v>6467</v>
      </c>
      <c r="H769" s="222" t="s">
        <v>234</v>
      </c>
      <c r="I769" s="222" t="s">
        <v>234</v>
      </c>
      <c r="J769" s="222" t="s">
        <v>234</v>
      </c>
      <c r="K769" s="222" t="s">
        <v>234</v>
      </c>
      <c r="L769" s="222" t="s">
        <v>234</v>
      </c>
      <c r="M769" s="226" t="s">
        <v>834</v>
      </c>
      <c r="N769" s="224"/>
      <c r="P769" s="225">
        <f>N769</f>
        <v>0</v>
      </c>
      <c r="Q769" s="201" t="s">
        <v>234</v>
      </c>
      <c r="R769" s="224"/>
      <c r="T769" s="225">
        <f>R769</f>
        <v>0</v>
      </c>
      <c r="Z769" s="332"/>
      <c r="AA769" s="332"/>
      <c r="AB769" s="332"/>
    </row>
    <row r="770" spans="1:28" ht="15" customHeight="1" x14ac:dyDescent="0.45">
      <c r="A770" s="201">
        <v>760</v>
      </c>
      <c r="B770" s="201">
        <f t="shared" si="267"/>
        <v>4</v>
      </c>
      <c r="C770" s="202">
        <v>6468</v>
      </c>
      <c r="E770" s="222" t="s">
        <v>234</v>
      </c>
      <c r="F770" s="222"/>
      <c r="G770" s="226">
        <v>6468</v>
      </c>
      <c r="H770" s="222" t="s">
        <v>234</v>
      </c>
      <c r="I770" s="222" t="s">
        <v>234</v>
      </c>
      <c r="J770" s="222" t="s">
        <v>234</v>
      </c>
      <c r="K770" s="222" t="s">
        <v>234</v>
      </c>
      <c r="L770" s="222" t="s">
        <v>234</v>
      </c>
      <c r="M770" s="226" t="s">
        <v>835</v>
      </c>
      <c r="N770" s="224"/>
      <c r="P770" s="225">
        <f>N770-P771-P772-P773</f>
        <v>0</v>
      </c>
      <c r="Q770" s="201" t="s">
        <v>234</v>
      </c>
      <c r="R770" s="224"/>
      <c r="T770" s="225">
        <f>R770+T771+T772+T773</f>
        <v>0</v>
      </c>
      <c r="Z770" s="332"/>
      <c r="AA770" s="332"/>
      <c r="AB770" s="332"/>
    </row>
    <row r="771" spans="1:28" ht="15" customHeight="1" x14ac:dyDescent="0.45">
      <c r="A771" s="201">
        <v>761</v>
      </c>
      <c r="B771" s="201">
        <f t="shared" si="267"/>
        <v>5</v>
      </c>
      <c r="C771" s="202">
        <v>64681</v>
      </c>
      <c r="E771" s="222" t="s">
        <v>234</v>
      </c>
      <c r="F771" s="222"/>
      <c r="G771" s="222" t="s">
        <v>234</v>
      </c>
      <c r="H771" s="227">
        <v>64681</v>
      </c>
      <c r="I771" s="222" t="s">
        <v>234</v>
      </c>
      <c r="J771" s="222" t="s">
        <v>234</v>
      </c>
      <c r="K771" s="222" t="s">
        <v>234</v>
      </c>
      <c r="L771" s="222" t="s">
        <v>234</v>
      </c>
      <c r="M771" s="227" t="s">
        <v>836</v>
      </c>
      <c r="N771" s="224"/>
      <c r="P771" s="236">
        <f t="shared" ref="P771:P773" si="290">N771</f>
        <v>0</v>
      </c>
      <c r="Q771" s="201" t="s">
        <v>234</v>
      </c>
      <c r="R771" s="224"/>
      <c r="T771" s="236">
        <f t="shared" ref="T771:T773" si="291">R771</f>
        <v>0</v>
      </c>
      <c r="Z771" s="332"/>
      <c r="AA771" s="332"/>
      <c r="AB771" s="332"/>
    </row>
    <row r="772" spans="1:28" ht="15" customHeight="1" x14ac:dyDescent="0.45">
      <c r="A772" s="201">
        <v>762</v>
      </c>
      <c r="B772" s="201">
        <f t="shared" si="267"/>
        <v>5</v>
      </c>
      <c r="C772" s="202">
        <v>64682</v>
      </c>
      <c r="E772" s="222" t="s">
        <v>234</v>
      </c>
      <c r="F772" s="222"/>
      <c r="G772" s="222" t="s">
        <v>234</v>
      </c>
      <c r="H772" s="227">
        <v>64682</v>
      </c>
      <c r="I772" s="222" t="s">
        <v>234</v>
      </c>
      <c r="J772" s="222" t="s">
        <v>234</v>
      </c>
      <c r="K772" s="222" t="s">
        <v>234</v>
      </c>
      <c r="L772" s="222" t="s">
        <v>234</v>
      </c>
      <c r="M772" s="227" t="s">
        <v>837</v>
      </c>
      <c r="N772" s="224"/>
      <c r="P772" s="236">
        <f t="shared" si="290"/>
        <v>0</v>
      </c>
      <c r="Q772" s="201" t="s">
        <v>234</v>
      </c>
      <c r="R772" s="224"/>
      <c r="T772" s="236">
        <f t="shared" si="291"/>
        <v>0</v>
      </c>
      <c r="Z772" s="332"/>
      <c r="AA772" s="332"/>
      <c r="AB772" s="332"/>
    </row>
    <row r="773" spans="1:28" ht="15" customHeight="1" x14ac:dyDescent="0.45">
      <c r="A773" s="201">
        <v>763</v>
      </c>
      <c r="B773" s="201">
        <f t="shared" si="267"/>
        <v>5</v>
      </c>
      <c r="C773" s="202">
        <v>64688</v>
      </c>
      <c r="E773" s="222" t="s">
        <v>234</v>
      </c>
      <c r="F773" s="222"/>
      <c r="G773" s="222" t="s">
        <v>234</v>
      </c>
      <c r="H773" s="227">
        <v>64688</v>
      </c>
      <c r="I773" s="222" t="s">
        <v>234</v>
      </c>
      <c r="J773" s="222" t="s">
        <v>234</v>
      </c>
      <c r="K773" s="222" t="s">
        <v>234</v>
      </c>
      <c r="L773" s="222" t="s">
        <v>234</v>
      </c>
      <c r="M773" s="227" t="s">
        <v>835</v>
      </c>
      <c r="N773" s="224"/>
      <c r="P773" s="236">
        <f t="shared" si="290"/>
        <v>0</v>
      </c>
      <c r="Q773" s="201" t="s">
        <v>234</v>
      </c>
      <c r="R773" s="224"/>
      <c r="T773" s="236">
        <f t="shared" si="291"/>
        <v>0</v>
      </c>
      <c r="Z773" s="332"/>
      <c r="AA773" s="332"/>
      <c r="AB773" s="332"/>
    </row>
    <row r="774" spans="1:28" ht="15" customHeight="1" x14ac:dyDescent="0.45">
      <c r="A774" s="201">
        <v>764</v>
      </c>
      <c r="B774" s="201">
        <f t="shared" si="267"/>
        <v>4</v>
      </c>
      <c r="C774" s="202">
        <v>6469</v>
      </c>
      <c r="E774" s="222" t="s">
        <v>234</v>
      </c>
      <c r="F774" s="222"/>
      <c r="G774" s="226">
        <v>6469</v>
      </c>
      <c r="H774" s="222" t="s">
        <v>234</v>
      </c>
      <c r="I774" s="222" t="s">
        <v>234</v>
      </c>
      <c r="J774" s="222" t="s">
        <v>234</v>
      </c>
      <c r="K774" s="222" t="s">
        <v>234</v>
      </c>
      <c r="L774" s="222" t="s">
        <v>234</v>
      </c>
      <c r="M774" s="226" t="s">
        <v>838</v>
      </c>
      <c r="N774" s="224"/>
      <c r="P774" s="225">
        <f>N774</f>
        <v>0</v>
      </c>
      <c r="Q774" s="201" t="s">
        <v>234</v>
      </c>
      <c r="R774" s="224"/>
      <c r="T774" s="225">
        <f>R774</f>
        <v>0</v>
      </c>
      <c r="Z774" s="332"/>
      <c r="AA774" s="332"/>
      <c r="AB774" s="332"/>
    </row>
    <row r="775" spans="1:28" ht="15" customHeight="1" x14ac:dyDescent="0.45">
      <c r="A775" s="201">
        <v>765</v>
      </c>
      <c r="B775" s="201">
        <f t="shared" si="267"/>
        <v>3</v>
      </c>
      <c r="C775" s="202">
        <v>647</v>
      </c>
      <c r="E775" s="222" t="s">
        <v>234</v>
      </c>
      <c r="F775" s="223">
        <v>647</v>
      </c>
      <c r="G775" s="222" t="s">
        <v>234</v>
      </c>
      <c r="H775" s="222" t="s">
        <v>234</v>
      </c>
      <c r="I775" s="222" t="s">
        <v>234</v>
      </c>
      <c r="J775" s="222" t="s">
        <v>234</v>
      </c>
      <c r="K775" s="222" t="s">
        <v>234</v>
      </c>
      <c r="L775" s="222" t="s">
        <v>234</v>
      </c>
      <c r="M775" s="223" t="s">
        <v>839</v>
      </c>
      <c r="N775" s="224"/>
      <c r="P775" s="225">
        <f>N775</f>
        <v>0</v>
      </c>
      <c r="Q775" s="201" t="s">
        <v>234</v>
      </c>
      <c r="R775" s="224"/>
      <c r="T775" s="225">
        <f>R775</f>
        <v>0</v>
      </c>
      <c r="V775" s="73" t="str">
        <f t="shared" ref="V775:V776" si="292">IF(OR(P775&lt;0,T775&lt;0),"erreur","OK")</f>
        <v>OK</v>
      </c>
      <c r="X775" s="73" t="str">
        <f t="shared" ref="X775:X776" si="293">IF(P775&gt;1,"justifier la différence","OK")</f>
        <v>OK</v>
      </c>
      <c r="Z775" s="332"/>
      <c r="AA775" s="332"/>
      <c r="AB775" s="332"/>
    </row>
    <row r="776" spans="1:28" ht="15" customHeight="1" x14ac:dyDescent="0.45">
      <c r="A776" s="201">
        <v>766</v>
      </c>
      <c r="B776" s="201">
        <f t="shared" si="267"/>
        <v>3</v>
      </c>
      <c r="C776" s="202">
        <v>648</v>
      </c>
      <c r="E776" s="222" t="s">
        <v>234</v>
      </c>
      <c r="F776" s="223">
        <v>648</v>
      </c>
      <c r="G776" s="222" t="s">
        <v>234</v>
      </c>
      <c r="H776" s="222" t="s">
        <v>234</v>
      </c>
      <c r="I776" s="222" t="s">
        <v>234</v>
      </c>
      <c r="J776" s="222" t="s">
        <v>234</v>
      </c>
      <c r="K776" s="222" t="s">
        <v>234</v>
      </c>
      <c r="L776" s="222" t="s">
        <v>234</v>
      </c>
      <c r="M776" s="223" t="s">
        <v>840</v>
      </c>
      <c r="N776" s="224"/>
      <c r="P776" s="225">
        <f>N776-SUM(P777:P888)</f>
        <v>0</v>
      </c>
      <c r="Q776" s="201" t="s">
        <v>234</v>
      </c>
      <c r="R776" s="224"/>
      <c r="T776" s="225">
        <f>R776+T777+T786+T800+T873+T879+T886</f>
        <v>0</v>
      </c>
      <c r="V776" s="73" t="str">
        <f t="shared" si="292"/>
        <v>OK</v>
      </c>
      <c r="X776" s="73" t="str">
        <f t="shared" si="293"/>
        <v>OK</v>
      </c>
      <c r="Z776" s="332"/>
      <c r="AA776" s="332"/>
      <c r="AB776" s="332"/>
    </row>
    <row r="777" spans="1:28" ht="15" customHeight="1" x14ac:dyDescent="0.45">
      <c r="A777" s="201">
        <v>767</v>
      </c>
      <c r="B777" s="201">
        <f t="shared" si="267"/>
        <v>4</v>
      </c>
      <c r="C777" s="202">
        <v>6481</v>
      </c>
      <c r="E777" s="222" t="s">
        <v>234</v>
      </c>
      <c r="F777" s="222"/>
      <c r="G777" s="226">
        <v>6481</v>
      </c>
      <c r="H777" s="222" t="s">
        <v>234</v>
      </c>
      <c r="I777" s="222" t="s">
        <v>234</v>
      </c>
      <c r="J777" s="222" t="s">
        <v>234</v>
      </c>
      <c r="K777" s="222" t="s">
        <v>234</v>
      </c>
      <c r="L777" s="222" t="s">
        <v>234</v>
      </c>
      <c r="M777" s="226" t="s">
        <v>841</v>
      </c>
      <c r="N777" s="235"/>
      <c r="P777" s="236">
        <f>N777-P778-P779-P780-P781-P782-P783-P784-P785</f>
        <v>0</v>
      </c>
      <c r="Q777" s="201" t="s">
        <v>234</v>
      </c>
      <c r="R777" s="235"/>
      <c r="T777" s="236">
        <f>R777+T778+T779</f>
        <v>0</v>
      </c>
      <c r="Z777" s="332"/>
      <c r="AA777" s="332"/>
      <c r="AB777" s="332"/>
    </row>
    <row r="778" spans="1:28" ht="15" customHeight="1" x14ac:dyDescent="0.45">
      <c r="A778" s="201">
        <v>768</v>
      </c>
      <c r="B778" s="201">
        <f t="shared" si="267"/>
        <v>5</v>
      </c>
      <c r="C778" s="202">
        <v>64811</v>
      </c>
      <c r="E778" s="222" t="s">
        <v>234</v>
      </c>
      <c r="F778" s="222"/>
      <c r="G778" s="222" t="s">
        <v>234</v>
      </c>
      <c r="H778" s="227">
        <v>64811</v>
      </c>
      <c r="I778" s="222" t="s">
        <v>234</v>
      </c>
      <c r="J778" s="222" t="s">
        <v>234</v>
      </c>
      <c r="K778" s="222" t="s">
        <v>234</v>
      </c>
      <c r="L778" s="222" t="s">
        <v>234</v>
      </c>
      <c r="M778" s="227" t="s">
        <v>842</v>
      </c>
      <c r="N778" s="235"/>
      <c r="P778" s="236">
        <f>N778</f>
        <v>0</v>
      </c>
      <c r="Q778" s="201" t="s">
        <v>234</v>
      </c>
      <c r="R778" s="235"/>
      <c r="T778" s="236">
        <f>R778</f>
        <v>0</v>
      </c>
      <c r="Z778" s="332"/>
      <c r="AA778" s="332"/>
      <c r="AB778" s="332"/>
    </row>
    <row r="779" spans="1:28" ht="15" customHeight="1" x14ac:dyDescent="0.45">
      <c r="A779" s="201">
        <v>769</v>
      </c>
      <c r="B779" s="201">
        <f t="shared" si="267"/>
        <v>5</v>
      </c>
      <c r="C779" s="202">
        <v>64812</v>
      </c>
      <c r="E779" s="222" t="s">
        <v>234</v>
      </c>
      <c r="F779" s="222"/>
      <c r="G779" s="222" t="s">
        <v>234</v>
      </c>
      <c r="H779" s="227">
        <v>64812</v>
      </c>
      <c r="I779" s="222" t="s">
        <v>234</v>
      </c>
      <c r="J779" s="222" t="s">
        <v>234</v>
      </c>
      <c r="K779" s="222" t="s">
        <v>234</v>
      </c>
      <c r="L779" s="222" t="s">
        <v>234</v>
      </c>
      <c r="M779" s="227" t="s">
        <v>843</v>
      </c>
      <c r="N779" s="235"/>
      <c r="P779" s="236">
        <f>N779-P780-P781-P782-P783-P784-P785</f>
        <v>0</v>
      </c>
      <c r="Q779" s="201" t="s">
        <v>234</v>
      </c>
      <c r="R779" s="235"/>
      <c r="T779" s="236">
        <f>R779+T780+T781+T782+T783+T784+T785</f>
        <v>0</v>
      </c>
      <c r="Z779" s="332"/>
      <c r="AA779" s="332"/>
      <c r="AB779" s="332"/>
    </row>
    <row r="780" spans="1:28" ht="15" customHeight="1" x14ac:dyDescent="0.45">
      <c r="A780" s="201">
        <v>770</v>
      </c>
      <c r="B780" s="201">
        <f t="shared" ref="B780:B843" si="294">LEN(C780)</f>
        <v>6</v>
      </c>
      <c r="C780" s="202">
        <v>648121</v>
      </c>
      <c r="E780" s="222" t="s">
        <v>234</v>
      </c>
      <c r="F780" s="222"/>
      <c r="G780" s="222" t="s">
        <v>234</v>
      </c>
      <c r="H780" s="222" t="s">
        <v>234</v>
      </c>
      <c r="I780" s="229">
        <v>648121</v>
      </c>
      <c r="J780" s="222" t="s">
        <v>234</v>
      </c>
      <c r="K780" s="222" t="s">
        <v>234</v>
      </c>
      <c r="L780" s="222" t="s">
        <v>234</v>
      </c>
      <c r="M780" s="229" t="s">
        <v>844</v>
      </c>
      <c r="N780" s="235"/>
      <c r="P780" s="225">
        <f t="shared" ref="P780:P785" si="295">N780</f>
        <v>0</v>
      </c>
      <c r="Q780" s="201" t="s">
        <v>234</v>
      </c>
      <c r="R780" s="235"/>
      <c r="T780" s="225">
        <f t="shared" ref="T780:T785" si="296">R780</f>
        <v>0</v>
      </c>
      <c r="Z780" s="332"/>
      <c r="AA780" s="332"/>
      <c r="AB780" s="332"/>
    </row>
    <row r="781" spans="1:28" ht="15" customHeight="1" x14ac:dyDescent="0.45">
      <c r="A781" s="201">
        <v>771</v>
      </c>
      <c r="B781" s="201">
        <f t="shared" si="294"/>
        <v>6</v>
      </c>
      <c r="C781" s="202">
        <v>648122</v>
      </c>
      <c r="E781" s="222" t="s">
        <v>234</v>
      </c>
      <c r="F781" s="222"/>
      <c r="G781" s="222" t="s">
        <v>234</v>
      </c>
      <c r="H781" s="222" t="s">
        <v>234</v>
      </c>
      <c r="I781" s="229">
        <v>648122</v>
      </c>
      <c r="J781" s="222" t="s">
        <v>234</v>
      </c>
      <c r="K781" s="222" t="s">
        <v>234</v>
      </c>
      <c r="L781" s="222" t="s">
        <v>234</v>
      </c>
      <c r="M781" s="229" t="s">
        <v>845</v>
      </c>
      <c r="N781" s="235"/>
      <c r="P781" s="225">
        <f t="shared" si="295"/>
        <v>0</v>
      </c>
      <c r="Q781" s="201" t="s">
        <v>234</v>
      </c>
      <c r="R781" s="235"/>
      <c r="T781" s="225">
        <f t="shared" si="296"/>
        <v>0</v>
      </c>
      <c r="Z781" s="332"/>
      <c r="AA781" s="332"/>
      <c r="AB781" s="332"/>
    </row>
    <row r="782" spans="1:28" ht="15" customHeight="1" x14ac:dyDescent="0.45">
      <c r="A782" s="201">
        <v>772</v>
      </c>
      <c r="B782" s="201">
        <f t="shared" si="294"/>
        <v>6</v>
      </c>
      <c r="C782" s="202">
        <v>648123</v>
      </c>
      <c r="E782" s="222" t="s">
        <v>234</v>
      </c>
      <c r="F782" s="222"/>
      <c r="G782" s="222" t="s">
        <v>234</v>
      </c>
      <c r="H782" s="222" t="s">
        <v>234</v>
      </c>
      <c r="I782" s="229">
        <v>648123</v>
      </c>
      <c r="J782" s="222" t="s">
        <v>234</v>
      </c>
      <c r="K782" s="222" t="s">
        <v>234</v>
      </c>
      <c r="L782" s="222" t="s">
        <v>234</v>
      </c>
      <c r="M782" s="229" t="s">
        <v>846</v>
      </c>
      <c r="N782" s="235"/>
      <c r="P782" s="225">
        <f t="shared" si="295"/>
        <v>0</v>
      </c>
      <c r="Q782" s="201" t="s">
        <v>234</v>
      </c>
      <c r="R782" s="235"/>
      <c r="T782" s="225">
        <f t="shared" si="296"/>
        <v>0</v>
      </c>
      <c r="Z782" s="332"/>
      <c r="AA782" s="332"/>
      <c r="AB782" s="332"/>
    </row>
    <row r="783" spans="1:28" ht="15" customHeight="1" x14ac:dyDescent="0.45">
      <c r="A783" s="201">
        <v>773</v>
      </c>
      <c r="B783" s="201">
        <f t="shared" si="294"/>
        <v>6</v>
      </c>
      <c r="C783" s="202">
        <v>648124</v>
      </c>
      <c r="E783" s="222" t="s">
        <v>234</v>
      </c>
      <c r="F783" s="222"/>
      <c r="G783" s="222" t="s">
        <v>234</v>
      </c>
      <c r="H783" s="222" t="s">
        <v>234</v>
      </c>
      <c r="I783" s="229">
        <v>648124</v>
      </c>
      <c r="J783" s="222" t="s">
        <v>234</v>
      </c>
      <c r="K783" s="222" t="s">
        <v>234</v>
      </c>
      <c r="L783" s="222" t="s">
        <v>234</v>
      </c>
      <c r="M783" s="229" t="s">
        <v>847</v>
      </c>
      <c r="N783" s="235"/>
      <c r="P783" s="225">
        <f t="shared" si="295"/>
        <v>0</v>
      </c>
      <c r="Q783" s="201" t="s">
        <v>234</v>
      </c>
      <c r="R783" s="235"/>
      <c r="T783" s="225">
        <f t="shared" si="296"/>
        <v>0</v>
      </c>
      <c r="Z783" s="332"/>
      <c r="AA783" s="332"/>
      <c r="AB783" s="332"/>
    </row>
    <row r="784" spans="1:28" ht="15" customHeight="1" x14ac:dyDescent="0.45">
      <c r="A784" s="201">
        <v>774</v>
      </c>
      <c r="B784" s="201">
        <f t="shared" si="294"/>
        <v>6</v>
      </c>
      <c r="C784" s="202">
        <v>648125</v>
      </c>
      <c r="E784" s="222" t="s">
        <v>234</v>
      </c>
      <c r="F784" s="222"/>
      <c r="G784" s="222" t="s">
        <v>234</v>
      </c>
      <c r="H784" s="222" t="s">
        <v>234</v>
      </c>
      <c r="I784" s="229">
        <v>648125</v>
      </c>
      <c r="J784" s="222" t="s">
        <v>234</v>
      </c>
      <c r="K784" s="222" t="s">
        <v>234</v>
      </c>
      <c r="L784" s="222" t="s">
        <v>234</v>
      </c>
      <c r="M784" s="229" t="s">
        <v>848</v>
      </c>
      <c r="N784" s="235"/>
      <c r="P784" s="225">
        <f t="shared" si="295"/>
        <v>0</v>
      </c>
      <c r="Q784" s="201" t="s">
        <v>234</v>
      </c>
      <c r="R784" s="235"/>
      <c r="T784" s="225">
        <f t="shared" si="296"/>
        <v>0</v>
      </c>
      <c r="Z784" s="332"/>
      <c r="AA784" s="332"/>
      <c r="AB784" s="332"/>
    </row>
    <row r="785" spans="1:28" ht="15" customHeight="1" x14ac:dyDescent="0.45">
      <c r="A785" s="201">
        <v>775</v>
      </c>
      <c r="B785" s="201">
        <f t="shared" si="294"/>
        <v>6</v>
      </c>
      <c r="C785" s="202">
        <v>648128</v>
      </c>
      <c r="E785" s="222" t="s">
        <v>234</v>
      </c>
      <c r="F785" s="222"/>
      <c r="G785" s="222" t="s">
        <v>234</v>
      </c>
      <c r="H785" s="222" t="s">
        <v>234</v>
      </c>
      <c r="I785" s="229">
        <v>648128</v>
      </c>
      <c r="J785" s="222" t="s">
        <v>234</v>
      </c>
      <c r="K785" s="222" t="s">
        <v>234</v>
      </c>
      <c r="L785" s="222" t="s">
        <v>234</v>
      </c>
      <c r="M785" s="229" t="s">
        <v>849</v>
      </c>
      <c r="N785" s="235"/>
      <c r="P785" s="225">
        <f t="shared" si="295"/>
        <v>0</v>
      </c>
      <c r="Q785" s="201" t="s">
        <v>234</v>
      </c>
      <c r="R785" s="235"/>
      <c r="T785" s="225">
        <f t="shared" si="296"/>
        <v>0</v>
      </c>
      <c r="Z785" s="332"/>
      <c r="AA785" s="332"/>
      <c r="AB785" s="332"/>
    </row>
    <row r="786" spans="1:28" ht="15" customHeight="1" x14ac:dyDescent="0.45">
      <c r="A786" s="201">
        <v>776</v>
      </c>
      <c r="B786" s="201">
        <f t="shared" si="294"/>
        <v>4</v>
      </c>
      <c r="C786" s="202">
        <v>6482</v>
      </c>
      <c r="E786" s="222" t="s">
        <v>234</v>
      </c>
      <c r="F786" s="222"/>
      <c r="G786" s="226">
        <v>6482</v>
      </c>
      <c r="H786" s="222" t="s">
        <v>234</v>
      </c>
      <c r="I786" s="222" t="s">
        <v>234</v>
      </c>
      <c r="J786" s="222" t="s">
        <v>234</v>
      </c>
      <c r="K786" s="222" t="s">
        <v>234</v>
      </c>
      <c r="L786" s="222" t="s">
        <v>234</v>
      </c>
      <c r="M786" s="226" t="s">
        <v>850</v>
      </c>
      <c r="N786" s="235"/>
      <c r="P786" s="236">
        <f>N786-P787-P788-P789-P790-P791-P792-P793-P794-P795-P796-P797-P798-P799</f>
        <v>0</v>
      </c>
      <c r="Q786" s="201" t="s">
        <v>234</v>
      </c>
      <c r="R786" s="235"/>
      <c r="T786" s="236">
        <f>R786+T787+T790+T791+T795+T796+T799</f>
        <v>0</v>
      </c>
      <c r="Z786" s="332"/>
      <c r="AA786" s="332"/>
      <c r="AB786" s="332"/>
    </row>
    <row r="787" spans="1:28" ht="15" customHeight="1" x14ac:dyDescent="0.45">
      <c r="A787" s="201">
        <v>777</v>
      </c>
      <c r="B787" s="201">
        <f t="shared" si="294"/>
        <v>5</v>
      </c>
      <c r="C787" s="202">
        <v>64821</v>
      </c>
      <c r="E787" s="222" t="s">
        <v>234</v>
      </c>
      <c r="F787" s="222"/>
      <c r="G787" s="222" t="s">
        <v>234</v>
      </c>
      <c r="H787" s="227">
        <v>64821</v>
      </c>
      <c r="I787" s="222" t="s">
        <v>234</v>
      </c>
      <c r="J787" s="222" t="s">
        <v>234</v>
      </c>
      <c r="K787" s="222" t="s">
        <v>234</v>
      </c>
      <c r="L787" s="222" t="s">
        <v>234</v>
      </c>
      <c r="M787" s="227" t="s">
        <v>851</v>
      </c>
      <c r="N787" s="235"/>
      <c r="P787" s="236">
        <f>N787-P788-P789</f>
        <v>0</v>
      </c>
      <c r="Q787" s="201" t="s">
        <v>234</v>
      </c>
      <c r="R787" s="235"/>
      <c r="T787" s="236">
        <f>R787+T788+T789</f>
        <v>0</v>
      </c>
      <c r="Z787" s="332"/>
      <c r="AA787" s="332"/>
      <c r="AB787" s="332"/>
    </row>
    <row r="788" spans="1:28" ht="15" customHeight="1" x14ac:dyDescent="0.45">
      <c r="A788" s="201">
        <v>778</v>
      </c>
      <c r="B788" s="201">
        <f t="shared" si="294"/>
        <v>6</v>
      </c>
      <c r="C788" s="202">
        <v>648211</v>
      </c>
      <c r="E788" s="222" t="s">
        <v>234</v>
      </c>
      <c r="F788" s="222"/>
      <c r="G788" s="222" t="s">
        <v>234</v>
      </c>
      <c r="H788" s="222" t="s">
        <v>234</v>
      </c>
      <c r="I788" s="229">
        <v>648211</v>
      </c>
      <c r="J788" s="222" t="s">
        <v>234</v>
      </c>
      <c r="K788" s="222" t="s">
        <v>234</v>
      </c>
      <c r="L788" s="222" t="s">
        <v>234</v>
      </c>
      <c r="M788" s="229" t="s">
        <v>852</v>
      </c>
      <c r="N788" s="235"/>
      <c r="P788" s="225">
        <f t="shared" ref="P788:P789" si="297">N788</f>
        <v>0</v>
      </c>
      <c r="Q788" s="201" t="s">
        <v>234</v>
      </c>
      <c r="R788" s="235"/>
      <c r="T788" s="225">
        <f t="shared" ref="T788:T789" si="298">R788</f>
        <v>0</v>
      </c>
      <c r="Z788" s="332"/>
      <c r="AA788" s="332"/>
      <c r="AB788" s="332"/>
    </row>
    <row r="789" spans="1:28" ht="15" customHeight="1" x14ac:dyDescent="0.45">
      <c r="A789" s="201">
        <v>779</v>
      </c>
      <c r="B789" s="201">
        <f t="shared" si="294"/>
        <v>6</v>
      </c>
      <c r="C789" s="202">
        <v>648212</v>
      </c>
      <c r="E789" s="222" t="s">
        <v>234</v>
      </c>
      <c r="F789" s="222"/>
      <c r="G789" s="222" t="s">
        <v>234</v>
      </c>
      <c r="H789" s="222" t="s">
        <v>234</v>
      </c>
      <c r="I789" s="229">
        <v>648212</v>
      </c>
      <c r="J789" s="222" t="s">
        <v>234</v>
      </c>
      <c r="K789" s="222" t="s">
        <v>234</v>
      </c>
      <c r="L789" s="222" t="s">
        <v>234</v>
      </c>
      <c r="M789" s="229" t="s">
        <v>853</v>
      </c>
      <c r="N789" s="235"/>
      <c r="P789" s="225">
        <f t="shared" si="297"/>
        <v>0</v>
      </c>
      <c r="Q789" s="201" t="s">
        <v>234</v>
      </c>
      <c r="R789" s="235"/>
      <c r="T789" s="225">
        <f t="shared" si="298"/>
        <v>0</v>
      </c>
      <c r="Z789" s="332"/>
      <c r="AA789" s="332"/>
      <c r="AB789" s="332"/>
    </row>
    <row r="790" spans="1:28" ht="15" customHeight="1" x14ac:dyDescent="0.45">
      <c r="A790" s="201">
        <v>780</v>
      </c>
      <c r="B790" s="201">
        <f t="shared" si="294"/>
        <v>5</v>
      </c>
      <c r="C790" s="202">
        <v>64822</v>
      </c>
      <c r="E790" s="222" t="s">
        <v>234</v>
      </c>
      <c r="F790" s="222"/>
      <c r="G790" s="222" t="s">
        <v>234</v>
      </c>
      <c r="H790" s="227">
        <v>64822</v>
      </c>
      <c r="I790" s="222" t="s">
        <v>234</v>
      </c>
      <c r="J790" s="222" t="s">
        <v>234</v>
      </c>
      <c r="K790" s="222" t="s">
        <v>234</v>
      </c>
      <c r="L790" s="222" t="s">
        <v>234</v>
      </c>
      <c r="M790" s="227" t="s">
        <v>854</v>
      </c>
      <c r="N790" s="235"/>
      <c r="P790" s="236">
        <f>N790</f>
        <v>0</v>
      </c>
      <c r="Q790" s="201" t="s">
        <v>234</v>
      </c>
      <c r="R790" s="235"/>
      <c r="T790" s="236">
        <f>R790</f>
        <v>0</v>
      </c>
      <c r="Z790" s="332"/>
      <c r="AA790" s="332"/>
      <c r="AB790" s="332"/>
    </row>
    <row r="791" spans="1:28" ht="15" customHeight="1" x14ac:dyDescent="0.45">
      <c r="A791" s="201">
        <v>781</v>
      </c>
      <c r="B791" s="201">
        <f t="shared" si="294"/>
        <v>5</v>
      </c>
      <c r="C791" s="202">
        <v>64823</v>
      </c>
      <c r="E791" s="222" t="s">
        <v>234</v>
      </c>
      <c r="F791" s="222"/>
      <c r="G791" s="222" t="s">
        <v>234</v>
      </c>
      <c r="H791" s="227">
        <v>64823</v>
      </c>
      <c r="I791" s="222" t="s">
        <v>234</v>
      </c>
      <c r="J791" s="222" t="s">
        <v>234</v>
      </c>
      <c r="K791" s="222" t="s">
        <v>234</v>
      </c>
      <c r="L791" s="222" t="s">
        <v>234</v>
      </c>
      <c r="M791" s="227" t="s">
        <v>855</v>
      </c>
      <c r="N791" s="235"/>
      <c r="P791" s="236">
        <f>N791-P792-P793-P794</f>
        <v>0</v>
      </c>
      <c r="Q791" s="201" t="s">
        <v>234</v>
      </c>
      <c r="R791" s="235"/>
      <c r="T791" s="236">
        <f>R791+T792+T793+T794</f>
        <v>0</v>
      </c>
      <c r="Z791" s="332"/>
      <c r="AA791" s="332"/>
      <c r="AB791" s="332"/>
    </row>
    <row r="792" spans="1:28" ht="15" customHeight="1" x14ac:dyDescent="0.45">
      <c r="A792" s="201">
        <v>782</v>
      </c>
      <c r="B792" s="201">
        <f t="shared" si="294"/>
        <v>6</v>
      </c>
      <c r="C792" s="202">
        <v>648231</v>
      </c>
      <c r="E792" s="222" t="s">
        <v>234</v>
      </c>
      <c r="F792" s="222"/>
      <c r="G792" s="222" t="s">
        <v>234</v>
      </c>
      <c r="H792" s="222" t="s">
        <v>234</v>
      </c>
      <c r="I792" s="229">
        <v>648231</v>
      </c>
      <c r="J792" s="222" t="s">
        <v>234</v>
      </c>
      <c r="K792" s="222" t="s">
        <v>234</v>
      </c>
      <c r="L792" s="222" t="s">
        <v>234</v>
      </c>
      <c r="M792" s="229" t="s">
        <v>856</v>
      </c>
      <c r="N792" s="235"/>
      <c r="P792" s="225">
        <f t="shared" ref="P792:P794" si="299">N792</f>
        <v>0</v>
      </c>
      <c r="Q792" s="201" t="s">
        <v>234</v>
      </c>
      <c r="R792" s="235"/>
      <c r="T792" s="225">
        <f t="shared" ref="T792:T794" si="300">R792</f>
        <v>0</v>
      </c>
      <c r="Z792" s="332"/>
      <c r="AA792" s="332"/>
      <c r="AB792" s="332"/>
    </row>
    <row r="793" spans="1:28" ht="15" customHeight="1" x14ac:dyDescent="0.45">
      <c r="A793" s="201">
        <v>783</v>
      </c>
      <c r="B793" s="201">
        <f t="shared" si="294"/>
        <v>6</v>
      </c>
      <c r="C793" s="202">
        <v>648232</v>
      </c>
      <c r="E793" s="222" t="s">
        <v>234</v>
      </c>
      <c r="F793" s="222"/>
      <c r="G793" s="222" t="s">
        <v>234</v>
      </c>
      <c r="H793" s="222" t="s">
        <v>234</v>
      </c>
      <c r="I793" s="229">
        <v>648232</v>
      </c>
      <c r="J793" s="222" t="s">
        <v>234</v>
      </c>
      <c r="K793" s="222" t="s">
        <v>234</v>
      </c>
      <c r="L793" s="222" t="s">
        <v>234</v>
      </c>
      <c r="M793" s="229" t="s">
        <v>857</v>
      </c>
      <c r="N793" s="235"/>
      <c r="P793" s="225">
        <f t="shared" si="299"/>
        <v>0</v>
      </c>
      <c r="Q793" s="201" t="s">
        <v>234</v>
      </c>
      <c r="R793" s="235"/>
      <c r="T793" s="225">
        <f t="shared" si="300"/>
        <v>0</v>
      </c>
      <c r="Z793" s="332"/>
      <c r="AA793" s="332"/>
      <c r="AB793" s="332"/>
    </row>
    <row r="794" spans="1:28" ht="15" customHeight="1" x14ac:dyDescent="0.45">
      <c r="A794" s="201">
        <v>784</v>
      </c>
      <c r="B794" s="201">
        <f t="shared" si="294"/>
        <v>6</v>
      </c>
      <c r="C794" s="202">
        <v>648238</v>
      </c>
      <c r="E794" s="222" t="s">
        <v>234</v>
      </c>
      <c r="F794" s="222"/>
      <c r="G794" s="222" t="s">
        <v>234</v>
      </c>
      <c r="H794" s="222" t="s">
        <v>234</v>
      </c>
      <c r="I794" s="229">
        <v>648238</v>
      </c>
      <c r="J794" s="222" t="s">
        <v>234</v>
      </c>
      <c r="K794" s="222" t="s">
        <v>234</v>
      </c>
      <c r="L794" s="222" t="s">
        <v>234</v>
      </c>
      <c r="M794" s="229" t="s">
        <v>858</v>
      </c>
      <c r="N794" s="235"/>
      <c r="P794" s="225">
        <f t="shared" si="299"/>
        <v>0</v>
      </c>
      <c r="Q794" s="201" t="s">
        <v>234</v>
      </c>
      <c r="R794" s="235"/>
      <c r="T794" s="225">
        <f t="shared" si="300"/>
        <v>0</v>
      </c>
      <c r="Z794" s="332"/>
      <c r="AA794" s="332"/>
      <c r="AB794" s="332"/>
    </row>
    <row r="795" spans="1:28" ht="15" customHeight="1" x14ac:dyDescent="0.45">
      <c r="A795" s="201">
        <v>785</v>
      </c>
      <c r="B795" s="201">
        <f t="shared" si="294"/>
        <v>5</v>
      </c>
      <c r="C795" s="202">
        <v>64824</v>
      </c>
      <c r="E795" s="222" t="s">
        <v>234</v>
      </c>
      <c r="F795" s="222"/>
      <c r="G795" s="222" t="s">
        <v>234</v>
      </c>
      <c r="H795" s="227">
        <v>64824</v>
      </c>
      <c r="I795" s="222" t="s">
        <v>234</v>
      </c>
      <c r="J795" s="222" t="s">
        <v>234</v>
      </c>
      <c r="K795" s="222" t="s">
        <v>234</v>
      </c>
      <c r="L795" s="222" t="s">
        <v>234</v>
      </c>
      <c r="M795" s="227" t="s">
        <v>859</v>
      </c>
      <c r="N795" s="235"/>
      <c r="P795" s="236">
        <f>N795</f>
        <v>0</v>
      </c>
      <c r="Q795" s="201" t="s">
        <v>234</v>
      </c>
      <c r="R795" s="235"/>
      <c r="T795" s="236">
        <f>R795</f>
        <v>0</v>
      </c>
      <c r="Z795" s="332"/>
      <c r="AA795" s="332"/>
      <c r="AB795" s="332"/>
    </row>
    <row r="796" spans="1:28" ht="15" customHeight="1" x14ac:dyDescent="0.45">
      <c r="A796" s="201">
        <v>786</v>
      </c>
      <c r="B796" s="201">
        <f t="shared" si="294"/>
        <v>5</v>
      </c>
      <c r="C796" s="202">
        <v>64825</v>
      </c>
      <c r="E796" s="222" t="s">
        <v>234</v>
      </c>
      <c r="F796" s="222"/>
      <c r="G796" s="222" t="s">
        <v>234</v>
      </c>
      <c r="H796" s="227">
        <v>64825</v>
      </c>
      <c r="I796" s="222" t="s">
        <v>234</v>
      </c>
      <c r="J796" s="222" t="s">
        <v>234</v>
      </c>
      <c r="K796" s="222" t="s">
        <v>234</v>
      </c>
      <c r="L796" s="222" t="s">
        <v>234</v>
      </c>
      <c r="M796" s="227" t="s">
        <v>860</v>
      </c>
      <c r="N796" s="235"/>
      <c r="P796" s="236">
        <f>N796-P797-P798</f>
        <v>0</v>
      </c>
      <c r="Q796" s="201" t="s">
        <v>234</v>
      </c>
      <c r="R796" s="235"/>
      <c r="T796" s="236">
        <f>R796+T797+T798</f>
        <v>0</v>
      </c>
      <c r="Z796" s="332"/>
      <c r="AA796" s="332"/>
      <c r="AB796" s="332"/>
    </row>
    <row r="797" spans="1:28" ht="15" customHeight="1" x14ac:dyDescent="0.45">
      <c r="A797" s="201">
        <v>787</v>
      </c>
      <c r="B797" s="201">
        <f t="shared" si="294"/>
        <v>6</v>
      </c>
      <c r="C797" s="202">
        <v>648251</v>
      </c>
      <c r="E797" s="222" t="s">
        <v>234</v>
      </c>
      <c r="F797" s="222"/>
      <c r="G797" s="222" t="s">
        <v>234</v>
      </c>
      <c r="H797" s="222" t="s">
        <v>234</v>
      </c>
      <c r="I797" s="229">
        <v>648251</v>
      </c>
      <c r="J797" s="222" t="s">
        <v>234</v>
      </c>
      <c r="K797" s="222" t="s">
        <v>234</v>
      </c>
      <c r="L797" s="222" t="s">
        <v>234</v>
      </c>
      <c r="M797" s="229" t="s">
        <v>861</v>
      </c>
      <c r="N797" s="235"/>
      <c r="P797" s="225">
        <f t="shared" ref="P797:P798" si="301">N797</f>
        <v>0</v>
      </c>
      <c r="Q797" s="201" t="s">
        <v>234</v>
      </c>
      <c r="R797" s="235"/>
      <c r="T797" s="225">
        <f t="shared" ref="T797:T798" si="302">R797</f>
        <v>0</v>
      </c>
      <c r="Z797" s="332"/>
      <c r="AA797" s="332"/>
      <c r="AB797" s="332"/>
    </row>
    <row r="798" spans="1:28" ht="15" customHeight="1" x14ac:dyDescent="0.45">
      <c r="A798" s="201">
        <v>788</v>
      </c>
      <c r="B798" s="201">
        <f t="shared" si="294"/>
        <v>6</v>
      </c>
      <c r="C798" s="202">
        <v>648258</v>
      </c>
      <c r="E798" s="222" t="s">
        <v>234</v>
      </c>
      <c r="F798" s="222"/>
      <c r="G798" s="222" t="s">
        <v>234</v>
      </c>
      <c r="H798" s="222" t="s">
        <v>234</v>
      </c>
      <c r="I798" s="229">
        <v>648258</v>
      </c>
      <c r="J798" s="222" t="s">
        <v>234</v>
      </c>
      <c r="K798" s="222" t="s">
        <v>234</v>
      </c>
      <c r="L798" s="222" t="s">
        <v>234</v>
      </c>
      <c r="M798" s="229" t="s">
        <v>862</v>
      </c>
      <c r="N798" s="235"/>
      <c r="P798" s="225">
        <f t="shared" si="301"/>
        <v>0</v>
      </c>
      <c r="Q798" s="201" t="s">
        <v>234</v>
      </c>
      <c r="R798" s="235"/>
      <c r="T798" s="225">
        <f t="shared" si="302"/>
        <v>0</v>
      </c>
      <c r="Z798" s="332"/>
      <c r="AA798" s="332"/>
      <c r="AB798" s="332"/>
    </row>
    <row r="799" spans="1:28" ht="15" customHeight="1" x14ac:dyDescent="0.45">
      <c r="A799" s="201">
        <v>789</v>
      </c>
      <c r="B799" s="201">
        <f t="shared" si="294"/>
        <v>5</v>
      </c>
      <c r="C799" s="202">
        <v>64828</v>
      </c>
      <c r="E799" s="222" t="s">
        <v>234</v>
      </c>
      <c r="F799" s="222"/>
      <c r="G799" s="222" t="s">
        <v>234</v>
      </c>
      <c r="H799" s="227">
        <v>64828</v>
      </c>
      <c r="I799" s="222" t="s">
        <v>234</v>
      </c>
      <c r="J799" s="222" t="s">
        <v>234</v>
      </c>
      <c r="K799" s="222" t="s">
        <v>234</v>
      </c>
      <c r="L799" s="222" t="s">
        <v>234</v>
      </c>
      <c r="M799" s="227" t="s">
        <v>863</v>
      </c>
      <c r="N799" s="235"/>
      <c r="P799" s="236">
        <f>N799</f>
        <v>0</v>
      </c>
      <c r="Q799" s="201" t="s">
        <v>234</v>
      </c>
      <c r="R799" s="235"/>
      <c r="T799" s="236">
        <f>R799</f>
        <v>0</v>
      </c>
      <c r="Z799" s="332"/>
      <c r="AA799" s="332"/>
      <c r="AB799" s="332"/>
    </row>
    <row r="800" spans="1:28" ht="15" customHeight="1" x14ac:dyDescent="0.45">
      <c r="A800" s="201">
        <v>790</v>
      </c>
      <c r="B800" s="201">
        <f t="shared" si="294"/>
        <v>4</v>
      </c>
      <c r="C800" s="202">
        <v>6483</v>
      </c>
      <c r="E800" s="222" t="s">
        <v>234</v>
      </c>
      <c r="F800" s="222"/>
      <c r="G800" s="226">
        <v>6483</v>
      </c>
      <c r="H800" s="222" t="s">
        <v>234</v>
      </c>
      <c r="I800" s="222" t="s">
        <v>234</v>
      </c>
      <c r="J800" s="222" t="s">
        <v>234</v>
      </c>
      <c r="K800" s="222" t="s">
        <v>234</v>
      </c>
      <c r="L800" s="222" t="s">
        <v>234</v>
      </c>
      <c r="M800" s="226" t="s">
        <v>864</v>
      </c>
      <c r="N800" s="235"/>
      <c r="P800" s="236">
        <f>N800-P801-P802-P803-P804-P805-P806-P807-P808-P809-P810-P811-P812-P813-P814-P815-P816-P817-P818-P819-P820-P821-P822-P823-P824-P825-P826-P827-P828-P829-P830-P831-P832-P833-P834-P835-P836-P837-P838-P839-P840-P841-P842-P843-P844-P845-P846-P847-P848-P849-P850-P851-P852-P853-P854-P855-P856-P857-P858-P859-P860-P861-P862-P863-P864-P865-P866-P867-P868-P869-P870-P871-P872</f>
        <v>0</v>
      </c>
      <c r="Q800" s="201" t="s">
        <v>234</v>
      </c>
      <c r="R800" s="235"/>
      <c r="T800" s="236">
        <f>R800+T801+T858+T859+T867+T871+T872</f>
        <v>0</v>
      </c>
      <c r="Z800" s="332"/>
      <c r="AA800" s="332"/>
      <c r="AB800" s="332"/>
    </row>
    <row r="801" spans="1:28" ht="15" customHeight="1" x14ac:dyDescent="0.45">
      <c r="A801" s="201">
        <v>791</v>
      </c>
      <c r="B801" s="201">
        <f t="shared" si="294"/>
        <v>5</v>
      </c>
      <c r="C801" s="202">
        <v>64831</v>
      </c>
      <c r="E801" s="222" t="s">
        <v>234</v>
      </c>
      <c r="F801" s="222"/>
      <c r="G801" s="222" t="s">
        <v>234</v>
      </c>
      <c r="H801" s="227">
        <v>64831</v>
      </c>
      <c r="I801" s="222" t="s">
        <v>234</v>
      </c>
      <c r="J801" s="222" t="s">
        <v>234</v>
      </c>
      <c r="K801" s="222" t="s">
        <v>234</v>
      </c>
      <c r="L801" s="222" t="s">
        <v>234</v>
      </c>
      <c r="M801" s="227" t="s">
        <v>865</v>
      </c>
      <c r="N801" s="235"/>
      <c r="P801" s="236">
        <f>N801-P802-P803-P804-P805-P806-P807-P808-P809-P810-P811-P812-P813-P814-P815-P816-P817-P818-P819-P820-P821-P822-P823-P824-P825-P826-P827-P828-P829-P830-P831-P832-P833-P834-P835-P836-P837-P838-P839-P840-P841-P842-P843-P844-P845-P846-P847-P848-P849-P850-P851-P852-P853-P854-P855-P856-P857</f>
        <v>0</v>
      </c>
      <c r="Q801" s="201" t="s">
        <v>234</v>
      </c>
      <c r="R801" s="235"/>
      <c r="T801" s="236">
        <f>R801+T802+T810+T817+T822+T823+T848+T854+T855</f>
        <v>0</v>
      </c>
      <c r="Z801" s="332"/>
      <c r="AA801" s="332"/>
      <c r="AB801" s="332"/>
    </row>
    <row r="802" spans="1:28" ht="15" customHeight="1" x14ac:dyDescent="0.45">
      <c r="A802" s="201">
        <v>792</v>
      </c>
      <c r="B802" s="201">
        <f t="shared" si="294"/>
        <v>6</v>
      </c>
      <c r="C802" s="202">
        <v>648311</v>
      </c>
      <c r="E802" s="222" t="s">
        <v>234</v>
      </c>
      <c r="F802" s="222"/>
      <c r="G802" s="222" t="s">
        <v>234</v>
      </c>
      <c r="H802" s="222" t="s">
        <v>234</v>
      </c>
      <c r="I802" s="229">
        <v>648311</v>
      </c>
      <c r="J802" s="222" t="s">
        <v>234</v>
      </c>
      <c r="K802" s="222" t="s">
        <v>234</v>
      </c>
      <c r="L802" s="222" t="s">
        <v>234</v>
      </c>
      <c r="M802" s="229" t="s">
        <v>866</v>
      </c>
      <c r="N802" s="235"/>
      <c r="P802" s="236">
        <f>N802-P803-P804-P805-P806-P807-P808-P809</f>
        <v>0</v>
      </c>
      <c r="Q802" s="201" t="s">
        <v>234</v>
      </c>
      <c r="R802" s="235"/>
      <c r="T802" s="236">
        <f>R802+T803+T807+T808+T809</f>
        <v>0</v>
      </c>
      <c r="Z802" s="332"/>
      <c r="AA802" s="332"/>
      <c r="AB802" s="332"/>
    </row>
    <row r="803" spans="1:28" ht="15" customHeight="1" x14ac:dyDescent="0.45">
      <c r="A803" s="201">
        <v>793</v>
      </c>
      <c r="B803" s="201">
        <f t="shared" si="294"/>
        <v>7</v>
      </c>
      <c r="C803" s="202">
        <v>6483111</v>
      </c>
      <c r="E803" s="222" t="s">
        <v>234</v>
      </c>
      <c r="F803" s="222"/>
      <c r="G803" s="222" t="s">
        <v>234</v>
      </c>
      <c r="H803" s="222" t="s">
        <v>234</v>
      </c>
      <c r="I803" s="222" t="s">
        <v>234</v>
      </c>
      <c r="J803" s="230">
        <v>6483111</v>
      </c>
      <c r="K803" s="222" t="s">
        <v>234</v>
      </c>
      <c r="L803" s="222" t="s">
        <v>234</v>
      </c>
      <c r="M803" s="230" t="s">
        <v>867</v>
      </c>
      <c r="N803" s="235"/>
      <c r="P803" s="236">
        <f>N803-P804-P805-P806</f>
        <v>0</v>
      </c>
      <c r="Q803" s="201" t="s">
        <v>234</v>
      </c>
      <c r="R803" s="235"/>
      <c r="T803" s="236">
        <f>R803+T804+T805+T806</f>
        <v>0</v>
      </c>
      <c r="Z803" s="332"/>
      <c r="AA803" s="332"/>
      <c r="AB803" s="332"/>
    </row>
    <row r="804" spans="1:28" ht="15" customHeight="1" x14ac:dyDescent="0.45">
      <c r="A804" s="201">
        <v>794</v>
      </c>
      <c r="B804" s="201">
        <f t="shared" si="294"/>
        <v>8</v>
      </c>
      <c r="C804" s="202">
        <v>64831111</v>
      </c>
      <c r="E804" s="222" t="s">
        <v>234</v>
      </c>
      <c r="F804" s="222"/>
      <c r="G804" s="222" t="s">
        <v>234</v>
      </c>
      <c r="H804" s="222" t="s">
        <v>234</v>
      </c>
      <c r="I804" s="222" t="s">
        <v>234</v>
      </c>
      <c r="J804" s="222" t="s">
        <v>234</v>
      </c>
      <c r="K804" s="231">
        <v>64831111</v>
      </c>
      <c r="L804" s="222" t="s">
        <v>234</v>
      </c>
      <c r="M804" s="231" t="s">
        <v>868</v>
      </c>
      <c r="N804" s="235"/>
      <c r="P804" s="225">
        <f>N804</f>
        <v>0</v>
      </c>
      <c r="Q804" s="201" t="s">
        <v>234</v>
      </c>
      <c r="R804" s="235"/>
      <c r="T804" s="225">
        <f>P804</f>
        <v>0</v>
      </c>
      <c r="Z804" s="332"/>
      <c r="AA804" s="332"/>
      <c r="AB804" s="332"/>
    </row>
    <row r="805" spans="1:28" ht="15" customHeight="1" x14ac:dyDescent="0.45">
      <c r="A805" s="201">
        <v>795</v>
      </c>
      <c r="B805" s="201">
        <f t="shared" si="294"/>
        <v>8</v>
      </c>
      <c r="C805" s="202">
        <v>64831112</v>
      </c>
      <c r="E805" s="222" t="s">
        <v>234</v>
      </c>
      <c r="F805" s="222"/>
      <c r="G805" s="222" t="s">
        <v>234</v>
      </c>
      <c r="H805" s="222" t="s">
        <v>234</v>
      </c>
      <c r="I805" s="222" t="s">
        <v>234</v>
      </c>
      <c r="J805" s="222" t="s">
        <v>234</v>
      </c>
      <c r="K805" s="231">
        <v>64831112</v>
      </c>
      <c r="L805" s="222" t="s">
        <v>234</v>
      </c>
      <c r="M805" s="231" t="s">
        <v>869</v>
      </c>
      <c r="N805" s="235"/>
      <c r="P805" s="225">
        <f t="shared" ref="P805:P806" si="303">N805</f>
        <v>0</v>
      </c>
      <c r="Q805" s="201" t="s">
        <v>234</v>
      </c>
      <c r="R805" s="235"/>
      <c r="T805" s="225">
        <f t="shared" ref="T805:T806" si="304">P805</f>
        <v>0</v>
      </c>
      <c r="Z805" s="332"/>
      <c r="AA805" s="332"/>
      <c r="AB805" s="332"/>
    </row>
    <row r="806" spans="1:28" ht="15" customHeight="1" x14ac:dyDescent="0.45">
      <c r="A806" s="201">
        <v>796</v>
      </c>
      <c r="B806" s="201">
        <f t="shared" si="294"/>
        <v>8</v>
      </c>
      <c r="C806" s="202">
        <v>64831118</v>
      </c>
      <c r="E806" s="222" t="s">
        <v>234</v>
      </c>
      <c r="F806" s="222"/>
      <c r="G806" s="222" t="s">
        <v>234</v>
      </c>
      <c r="H806" s="222" t="s">
        <v>234</v>
      </c>
      <c r="I806" s="222" t="s">
        <v>234</v>
      </c>
      <c r="J806" s="222" t="s">
        <v>234</v>
      </c>
      <c r="K806" s="231">
        <v>64831118</v>
      </c>
      <c r="L806" s="222" t="s">
        <v>234</v>
      </c>
      <c r="M806" s="231" t="s">
        <v>870</v>
      </c>
      <c r="N806" s="235"/>
      <c r="P806" s="225">
        <f t="shared" si="303"/>
        <v>0</v>
      </c>
      <c r="Q806" s="201" t="s">
        <v>234</v>
      </c>
      <c r="R806" s="235"/>
      <c r="T806" s="225">
        <f t="shared" si="304"/>
        <v>0</v>
      </c>
      <c r="Z806" s="332"/>
      <c r="AA806" s="332"/>
      <c r="AB806" s="332"/>
    </row>
    <row r="807" spans="1:28" ht="15" customHeight="1" x14ac:dyDescent="0.45">
      <c r="A807" s="201">
        <v>797</v>
      </c>
      <c r="B807" s="201">
        <f t="shared" si="294"/>
        <v>7</v>
      </c>
      <c r="C807" s="202">
        <v>6483112</v>
      </c>
      <c r="E807" s="222" t="s">
        <v>234</v>
      </c>
      <c r="F807" s="222"/>
      <c r="G807" s="222" t="s">
        <v>234</v>
      </c>
      <c r="H807" s="222" t="s">
        <v>234</v>
      </c>
      <c r="I807" s="222" t="s">
        <v>234</v>
      </c>
      <c r="J807" s="230">
        <v>6483112</v>
      </c>
      <c r="K807" s="222" t="s">
        <v>234</v>
      </c>
      <c r="L807" s="222" t="s">
        <v>234</v>
      </c>
      <c r="M807" s="230" t="s">
        <v>871</v>
      </c>
      <c r="N807" s="235"/>
      <c r="P807" s="236">
        <f>N807</f>
        <v>0</v>
      </c>
      <c r="Q807" s="201" t="s">
        <v>234</v>
      </c>
      <c r="R807" s="235"/>
      <c r="T807" s="236">
        <f>R807</f>
        <v>0</v>
      </c>
      <c r="Z807" s="332"/>
      <c r="AA807" s="332"/>
      <c r="AB807" s="332"/>
    </row>
    <row r="808" spans="1:28" ht="15" customHeight="1" x14ac:dyDescent="0.45">
      <c r="A808" s="201">
        <v>798</v>
      </c>
      <c r="B808" s="201">
        <f t="shared" si="294"/>
        <v>7</v>
      </c>
      <c r="C808" s="202">
        <v>6483113</v>
      </c>
      <c r="E808" s="222" t="s">
        <v>234</v>
      </c>
      <c r="F808" s="222"/>
      <c r="G808" s="222" t="s">
        <v>234</v>
      </c>
      <c r="H808" s="222" t="s">
        <v>234</v>
      </c>
      <c r="I808" s="222" t="s">
        <v>234</v>
      </c>
      <c r="J808" s="230">
        <v>6483113</v>
      </c>
      <c r="K808" s="222" t="s">
        <v>234</v>
      </c>
      <c r="L808" s="222" t="s">
        <v>234</v>
      </c>
      <c r="M808" s="230" t="s">
        <v>643</v>
      </c>
      <c r="N808" s="235"/>
      <c r="P808" s="236">
        <f t="shared" ref="P808:P809" si="305">N808</f>
        <v>0</v>
      </c>
      <c r="Q808" s="201" t="s">
        <v>234</v>
      </c>
      <c r="R808" s="235"/>
      <c r="T808" s="236">
        <f t="shared" ref="T808:T809" si="306">R808</f>
        <v>0</v>
      </c>
      <c r="Z808" s="332"/>
      <c r="AA808" s="332"/>
      <c r="AB808" s="332"/>
    </row>
    <row r="809" spans="1:28" ht="15" customHeight="1" x14ac:dyDescent="0.45">
      <c r="A809" s="201">
        <v>799</v>
      </c>
      <c r="B809" s="201">
        <f t="shared" si="294"/>
        <v>7</v>
      </c>
      <c r="C809" s="202">
        <v>6483118</v>
      </c>
      <c r="E809" s="222" t="s">
        <v>234</v>
      </c>
      <c r="F809" s="222"/>
      <c r="G809" s="222" t="s">
        <v>234</v>
      </c>
      <c r="H809" s="222" t="s">
        <v>234</v>
      </c>
      <c r="I809" s="222" t="s">
        <v>234</v>
      </c>
      <c r="J809" s="230">
        <v>6483118</v>
      </c>
      <c r="K809" s="222" t="s">
        <v>234</v>
      </c>
      <c r="L809" s="222" t="s">
        <v>234</v>
      </c>
      <c r="M809" s="230" t="s">
        <v>872</v>
      </c>
      <c r="N809" s="235"/>
      <c r="P809" s="236">
        <f t="shared" si="305"/>
        <v>0</v>
      </c>
      <c r="Q809" s="201" t="s">
        <v>234</v>
      </c>
      <c r="R809" s="235"/>
      <c r="T809" s="236">
        <f t="shared" si="306"/>
        <v>0</v>
      </c>
      <c r="Z809" s="332"/>
      <c r="AA809" s="332"/>
      <c r="AB809" s="332"/>
    </row>
    <row r="810" spans="1:28" ht="15" customHeight="1" x14ac:dyDescent="0.45">
      <c r="A810" s="201">
        <v>800</v>
      </c>
      <c r="B810" s="201">
        <f t="shared" si="294"/>
        <v>6</v>
      </c>
      <c r="C810" s="202">
        <v>648312</v>
      </c>
      <c r="E810" s="222" t="s">
        <v>234</v>
      </c>
      <c r="F810" s="222"/>
      <c r="G810" s="222" t="s">
        <v>234</v>
      </c>
      <c r="H810" s="222" t="s">
        <v>234</v>
      </c>
      <c r="I810" s="229">
        <v>648312</v>
      </c>
      <c r="J810" s="222" t="s">
        <v>234</v>
      </c>
      <c r="K810" s="222" t="s">
        <v>234</v>
      </c>
      <c r="L810" s="222" t="s">
        <v>234</v>
      </c>
      <c r="M810" s="229" t="s">
        <v>873</v>
      </c>
      <c r="N810" s="235"/>
      <c r="P810" s="236">
        <f>N810-P811-P812-P813-P814-P815-P816</f>
        <v>0</v>
      </c>
      <c r="Q810" s="201" t="s">
        <v>234</v>
      </c>
      <c r="R810" s="235"/>
      <c r="T810" s="236">
        <f>R810+T811+T812+T813+T814+T815+T816</f>
        <v>0</v>
      </c>
      <c r="Z810" s="332"/>
      <c r="AA810" s="332"/>
      <c r="AB810" s="332"/>
    </row>
    <row r="811" spans="1:28" ht="15" customHeight="1" x14ac:dyDescent="0.45">
      <c r="A811" s="201">
        <v>801</v>
      </c>
      <c r="B811" s="201">
        <f t="shared" si="294"/>
        <v>7</v>
      </c>
      <c r="C811" s="202">
        <v>6483121</v>
      </c>
      <c r="E811" s="222" t="s">
        <v>234</v>
      </c>
      <c r="F811" s="222"/>
      <c r="G811" s="222" t="s">
        <v>234</v>
      </c>
      <c r="H811" s="222" t="s">
        <v>234</v>
      </c>
      <c r="I811" s="222" t="s">
        <v>234</v>
      </c>
      <c r="J811" s="230">
        <v>6483121</v>
      </c>
      <c r="K811" s="222" t="s">
        <v>234</v>
      </c>
      <c r="L811" s="222" t="s">
        <v>234</v>
      </c>
      <c r="M811" s="230" t="s">
        <v>450</v>
      </c>
      <c r="N811" s="235"/>
      <c r="P811" s="236">
        <f t="shared" ref="P811:P816" si="307">N811</f>
        <v>0</v>
      </c>
      <c r="Q811" s="201" t="s">
        <v>234</v>
      </c>
      <c r="R811" s="235"/>
      <c r="T811" s="236">
        <f t="shared" ref="T811:T816" si="308">R811</f>
        <v>0</v>
      </c>
      <c r="Z811" s="332"/>
      <c r="AA811" s="332"/>
      <c r="AB811" s="332"/>
    </row>
    <row r="812" spans="1:28" ht="15" customHeight="1" x14ac:dyDescent="0.45">
      <c r="A812" s="201">
        <v>802</v>
      </c>
      <c r="B812" s="201">
        <f t="shared" si="294"/>
        <v>7</v>
      </c>
      <c r="C812" s="202">
        <v>6483122</v>
      </c>
      <c r="E812" s="222" t="s">
        <v>234</v>
      </c>
      <c r="F812" s="222"/>
      <c r="G812" s="222" t="s">
        <v>234</v>
      </c>
      <c r="H812" s="222" t="s">
        <v>234</v>
      </c>
      <c r="I812" s="222" t="s">
        <v>234</v>
      </c>
      <c r="J812" s="230">
        <v>6483122</v>
      </c>
      <c r="K812" s="222" t="s">
        <v>234</v>
      </c>
      <c r="L812" s="222" t="s">
        <v>234</v>
      </c>
      <c r="M812" s="230" t="s">
        <v>523</v>
      </c>
      <c r="N812" s="235"/>
      <c r="P812" s="236">
        <f t="shared" si="307"/>
        <v>0</v>
      </c>
      <c r="Q812" s="201" t="s">
        <v>234</v>
      </c>
      <c r="R812" s="235"/>
      <c r="T812" s="236">
        <f t="shared" si="308"/>
        <v>0</v>
      </c>
      <c r="Z812" s="332"/>
      <c r="AA812" s="332"/>
      <c r="AB812" s="332"/>
    </row>
    <row r="813" spans="1:28" ht="15" customHeight="1" x14ac:dyDescent="0.45">
      <c r="A813" s="201">
        <v>803</v>
      </c>
      <c r="B813" s="201">
        <f t="shared" si="294"/>
        <v>7</v>
      </c>
      <c r="C813" s="202">
        <v>6483123</v>
      </c>
      <c r="E813" s="222" t="s">
        <v>234</v>
      </c>
      <c r="F813" s="222"/>
      <c r="G813" s="222" t="s">
        <v>234</v>
      </c>
      <c r="H813" s="222" t="s">
        <v>234</v>
      </c>
      <c r="I813" s="222" t="s">
        <v>234</v>
      </c>
      <c r="J813" s="230">
        <v>6483123</v>
      </c>
      <c r="K813" s="222" t="s">
        <v>234</v>
      </c>
      <c r="L813" s="222" t="s">
        <v>234</v>
      </c>
      <c r="M813" s="230" t="s">
        <v>874</v>
      </c>
      <c r="N813" s="235"/>
      <c r="P813" s="236">
        <f t="shared" si="307"/>
        <v>0</v>
      </c>
      <c r="Q813" s="201" t="s">
        <v>234</v>
      </c>
      <c r="R813" s="235"/>
      <c r="T813" s="236">
        <f t="shared" si="308"/>
        <v>0</v>
      </c>
      <c r="Z813" s="332"/>
      <c r="AA813" s="332"/>
      <c r="AB813" s="332"/>
    </row>
    <row r="814" spans="1:28" ht="15" customHeight="1" x14ac:dyDescent="0.45">
      <c r="A814" s="201">
        <v>804</v>
      </c>
      <c r="B814" s="201">
        <f t="shared" si="294"/>
        <v>7</v>
      </c>
      <c r="C814" s="202">
        <v>6483124</v>
      </c>
      <c r="E814" s="222" t="s">
        <v>234</v>
      </c>
      <c r="F814" s="222"/>
      <c r="G814" s="222" t="s">
        <v>234</v>
      </c>
      <c r="H814" s="222" t="s">
        <v>234</v>
      </c>
      <c r="I814" s="222" t="s">
        <v>234</v>
      </c>
      <c r="J814" s="230">
        <v>6483124</v>
      </c>
      <c r="K814" s="222" t="s">
        <v>234</v>
      </c>
      <c r="L814" s="222" t="s">
        <v>234</v>
      </c>
      <c r="M814" s="230" t="s">
        <v>875</v>
      </c>
      <c r="N814" s="235"/>
      <c r="P814" s="236">
        <f t="shared" si="307"/>
        <v>0</v>
      </c>
      <c r="Q814" s="201" t="s">
        <v>234</v>
      </c>
      <c r="R814" s="235"/>
      <c r="T814" s="236">
        <f t="shared" si="308"/>
        <v>0</v>
      </c>
      <c r="Z814" s="332"/>
      <c r="AA814" s="332"/>
      <c r="AB814" s="332"/>
    </row>
    <row r="815" spans="1:28" ht="15" customHeight="1" x14ac:dyDescent="0.45">
      <c r="A815" s="201">
        <v>805</v>
      </c>
      <c r="B815" s="201">
        <f t="shared" si="294"/>
        <v>7</v>
      </c>
      <c r="C815" s="202">
        <v>6483125</v>
      </c>
      <c r="E815" s="222" t="s">
        <v>234</v>
      </c>
      <c r="F815" s="222"/>
      <c r="G815" s="222" t="s">
        <v>234</v>
      </c>
      <c r="H815" s="222" t="s">
        <v>234</v>
      </c>
      <c r="I815" s="222" t="s">
        <v>234</v>
      </c>
      <c r="J815" s="230">
        <v>6483125</v>
      </c>
      <c r="K815" s="222" t="s">
        <v>234</v>
      </c>
      <c r="L815" s="222" t="s">
        <v>234</v>
      </c>
      <c r="M815" s="230" t="s">
        <v>876</v>
      </c>
      <c r="N815" s="235"/>
      <c r="P815" s="236">
        <f t="shared" si="307"/>
        <v>0</v>
      </c>
      <c r="Q815" s="201" t="s">
        <v>234</v>
      </c>
      <c r="R815" s="235"/>
      <c r="T815" s="236">
        <f t="shared" si="308"/>
        <v>0</v>
      </c>
      <c r="Z815" s="332"/>
      <c r="AA815" s="332"/>
      <c r="AB815" s="332"/>
    </row>
    <row r="816" spans="1:28" ht="15" customHeight="1" x14ac:dyDescent="0.45">
      <c r="A816" s="201">
        <v>806</v>
      </c>
      <c r="B816" s="201">
        <f t="shared" si="294"/>
        <v>7</v>
      </c>
      <c r="C816" s="202">
        <v>6483128</v>
      </c>
      <c r="E816" s="222" t="s">
        <v>234</v>
      </c>
      <c r="F816" s="222"/>
      <c r="G816" s="222" t="s">
        <v>234</v>
      </c>
      <c r="H816" s="222" t="s">
        <v>234</v>
      </c>
      <c r="I816" s="222" t="s">
        <v>234</v>
      </c>
      <c r="J816" s="230">
        <v>6483128</v>
      </c>
      <c r="K816" s="222" t="s">
        <v>234</v>
      </c>
      <c r="L816" s="222" t="s">
        <v>234</v>
      </c>
      <c r="M816" s="230" t="s">
        <v>877</v>
      </c>
      <c r="N816" s="235"/>
      <c r="P816" s="236">
        <f t="shared" si="307"/>
        <v>0</v>
      </c>
      <c r="Q816" s="201" t="s">
        <v>234</v>
      </c>
      <c r="R816" s="235"/>
      <c r="T816" s="236">
        <f t="shared" si="308"/>
        <v>0</v>
      </c>
      <c r="Z816" s="332"/>
      <c r="AA816" s="332"/>
      <c r="AB816" s="332"/>
    </row>
    <row r="817" spans="1:28" ht="15" customHeight="1" x14ac:dyDescent="0.45">
      <c r="A817" s="201">
        <v>807</v>
      </c>
      <c r="B817" s="201">
        <f t="shared" si="294"/>
        <v>6</v>
      </c>
      <c r="C817" s="202">
        <v>648313</v>
      </c>
      <c r="E817" s="222" t="s">
        <v>234</v>
      </c>
      <c r="F817" s="222"/>
      <c r="G817" s="222" t="s">
        <v>234</v>
      </c>
      <c r="H817" s="222" t="s">
        <v>234</v>
      </c>
      <c r="I817" s="229">
        <v>648313</v>
      </c>
      <c r="J817" s="222" t="s">
        <v>234</v>
      </c>
      <c r="K817" s="222" t="s">
        <v>234</v>
      </c>
      <c r="L817" s="222" t="s">
        <v>234</v>
      </c>
      <c r="M817" s="229" t="s">
        <v>878</v>
      </c>
      <c r="N817" s="235"/>
      <c r="P817" s="236">
        <f>N817-P818-P819-P820-P821</f>
        <v>0</v>
      </c>
      <c r="Q817" s="201" t="s">
        <v>234</v>
      </c>
      <c r="R817" s="235"/>
      <c r="T817" s="236">
        <f>R817+T818+T819+T820+T821</f>
        <v>0</v>
      </c>
      <c r="Z817" s="332"/>
      <c r="AA817" s="332"/>
      <c r="AB817" s="332"/>
    </row>
    <row r="818" spans="1:28" ht="15" customHeight="1" x14ac:dyDescent="0.45">
      <c r="A818" s="201">
        <v>808</v>
      </c>
      <c r="B818" s="201">
        <f t="shared" si="294"/>
        <v>7</v>
      </c>
      <c r="C818" s="202">
        <v>6483131</v>
      </c>
      <c r="E818" s="222" t="s">
        <v>234</v>
      </c>
      <c r="F818" s="222"/>
      <c r="G818" s="222" t="s">
        <v>234</v>
      </c>
      <c r="H818" s="222" t="s">
        <v>234</v>
      </c>
      <c r="I818" s="222" t="s">
        <v>234</v>
      </c>
      <c r="J818" s="230">
        <v>6483131</v>
      </c>
      <c r="K818" s="222" t="s">
        <v>234</v>
      </c>
      <c r="L818" s="222" t="s">
        <v>234</v>
      </c>
      <c r="M818" s="230" t="s">
        <v>524</v>
      </c>
      <c r="N818" s="235"/>
      <c r="P818" s="236">
        <f t="shared" ref="P818:P821" si="309">N818</f>
        <v>0</v>
      </c>
      <c r="Q818" s="201" t="s">
        <v>234</v>
      </c>
      <c r="R818" s="235"/>
      <c r="T818" s="236">
        <f t="shared" ref="T818:T821" si="310">R818</f>
        <v>0</v>
      </c>
      <c r="Z818" s="332"/>
      <c r="AA818" s="332"/>
      <c r="AB818" s="332"/>
    </row>
    <row r="819" spans="1:28" ht="15" customHeight="1" x14ac:dyDescent="0.45">
      <c r="A819" s="201">
        <v>809</v>
      </c>
      <c r="B819" s="201">
        <f t="shared" si="294"/>
        <v>7</v>
      </c>
      <c r="C819" s="202">
        <v>6483132</v>
      </c>
      <c r="E819" s="222" t="s">
        <v>234</v>
      </c>
      <c r="F819" s="222"/>
      <c r="G819" s="222" t="s">
        <v>234</v>
      </c>
      <c r="H819" s="222" t="s">
        <v>234</v>
      </c>
      <c r="I819" s="222" t="s">
        <v>234</v>
      </c>
      <c r="J819" s="230">
        <v>6483132</v>
      </c>
      <c r="K819" s="222" t="s">
        <v>234</v>
      </c>
      <c r="L819" s="222" t="s">
        <v>234</v>
      </c>
      <c r="M819" s="230" t="s">
        <v>525</v>
      </c>
      <c r="N819" s="235"/>
      <c r="P819" s="236">
        <f t="shared" si="309"/>
        <v>0</v>
      </c>
      <c r="Q819" s="201" t="s">
        <v>234</v>
      </c>
      <c r="R819" s="235"/>
      <c r="T819" s="236">
        <f t="shared" si="310"/>
        <v>0</v>
      </c>
      <c r="Z819" s="332"/>
      <c r="AA819" s="332"/>
      <c r="AB819" s="332"/>
    </row>
    <row r="820" spans="1:28" ht="15" customHeight="1" x14ac:dyDescent="0.45">
      <c r="A820" s="201">
        <v>810</v>
      </c>
      <c r="B820" s="201">
        <f t="shared" si="294"/>
        <v>7</v>
      </c>
      <c r="C820" s="202">
        <v>6483133</v>
      </c>
      <c r="E820" s="222" t="s">
        <v>234</v>
      </c>
      <c r="F820" s="222"/>
      <c r="G820" s="222" t="s">
        <v>234</v>
      </c>
      <c r="H820" s="222" t="s">
        <v>234</v>
      </c>
      <c r="I820" s="222" t="s">
        <v>234</v>
      </c>
      <c r="J820" s="230">
        <v>6483133</v>
      </c>
      <c r="K820" s="222" t="s">
        <v>234</v>
      </c>
      <c r="L820" s="222" t="s">
        <v>234</v>
      </c>
      <c r="M820" s="230" t="s">
        <v>511</v>
      </c>
      <c r="N820" s="235"/>
      <c r="P820" s="236">
        <f t="shared" si="309"/>
        <v>0</v>
      </c>
      <c r="Q820" s="201" t="s">
        <v>234</v>
      </c>
      <c r="R820" s="235"/>
      <c r="T820" s="236">
        <f t="shared" si="310"/>
        <v>0</v>
      </c>
      <c r="Z820" s="332"/>
      <c r="AA820" s="332"/>
      <c r="AB820" s="332"/>
    </row>
    <row r="821" spans="1:28" ht="15" customHeight="1" x14ac:dyDescent="0.45">
      <c r="A821" s="201">
        <v>811</v>
      </c>
      <c r="B821" s="201">
        <f t="shared" si="294"/>
        <v>7</v>
      </c>
      <c r="C821" s="202">
        <v>6483138</v>
      </c>
      <c r="E821" s="222" t="s">
        <v>234</v>
      </c>
      <c r="F821" s="222"/>
      <c r="G821" s="222" t="s">
        <v>234</v>
      </c>
      <c r="H821" s="222" t="s">
        <v>234</v>
      </c>
      <c r="I821" s="222" t="s">
        <v>234</v>
      </c>
      <c r="J821" s="230">
        <v>6483138</v>
      </c>
      <c r="K821" s="222" t="s">
        <v>234</v>
      </c>
      <c r="L821" s="222" t="s">
        <v>234</v>
      </c>
      <c r="M821" s="230" t="s">
        <v>879</v>
      </c>
      <c r="N821" s="235"/>
      <c r="P821" s="236">
        <f t="shared" si="309"/>
        <v>0</v>
      </c>
      <c r="Q821" s="201" t="s">
        <v>234</v>
      </c>
      <c r="R821" s="235"/>
      <c r="T821" s="236">
        <f t="shared" si="310"/>
        <v>0</v>
      </c>
      <c r="Z821" s="332"/>
      <c r="AA821" s="332"/>
      <c r="AB821" s="332"/>
    </row>
    <row r="822" spans="1:28" ht="15" customHeight="1" x14ac:dyDescent="0.45">
      <c r="A822" s="201">
        <v>812</v>
      </c>
      <c r="B822" s="201">
        <f t="shared" si="294"/>
        <v>6</v>
      </c>
      <c r="C822" s="202">
        <v>648314</v>
      </c>
      <c r="E822" s="222" t="s">
        <v>234</v>
      </c>
      <c r="F822" s="222"/>
      <c r="G822" s="222" t="s">
        <v>234</v>
      </c>
      <c r="H822" s="222" t="s">
        <v>234</v>
      </c>
      <c r="I822" s="229">
        <v>648314</v>
      </c>
      <c r="J822" s="222" t="s">
        <v>234</v>
      </c>
      <c r="K822" s="222" t="s">
        <v>234</v>
      </c>
      <c r="L822" s="222" t="s">
        <v>234</v>
      </c>
      <c r="M822" s="229" t="s">
        <v>880</v>
      </c>
      <c r="N822" s="235"/>
      <c r="P822" s="236">
        <f>N822</f>
        <v>0</v>
      </c>
      <c r="Q822" s="201" t="s">
        <v>234</v>
      </c>
      <c r="R822" s="235"/>
      <c r="T822" s="236">
        <f>R822</f>
        <v>0</v>
      </c>
      <c r="Z822" s="332"/>
      <c r="AA822" s="332"/>
      <c r="AB822" s="332"/>
    </row>
    <row r="823" spans="1:28" ht="15" customHeight="1" x14ac:dyDescent="0.45">
      <c r="A823" s="201">
        <v>813</v>
      </c>
      <c r="B823" s="201">
        <f t="shared" si="294"/>
        <v>6</v>
      </c>
      <c r="C823" s="202">
        <v>648315</v>
      </c>
      <c r="E823" s="222" t="s">
        <v>234</v>
      </c>
      <c r="F823" s="222"/>
      <c r="G823" s="222" t="s">
        <v>234</v>
      </c>
      <c r="H823" s="222" t="s">
        <v>234</v>
      </c>
      <c r="I823" s="229">
        <v>648315</v>
      </c>
      <c r="J823" s="222" t="s">
        <v>234</v>
      </c>
      <c r="K823" s="222" t="s">
        <v>234</v>
      </c>
      <c r="L823" s="222" t="s">
        <v>234</v>
      </c>
      <c r="M823" s="229" t="s">
        <v>881</v>
      </c>
      <c r="N823" s="235"/>
      <c r="P823" s="236">
        <f>N823-P824-P825-P826-P827-P828-P829-P830-P831-P832-P833-P834-P835-P836-P837-P838-P839-P840-P841-P842-P843-P844-P845-P846-P847</f>
        <v>0</v>
      </c>
      <c r="Q823" s="201" t="s">
        <v>234</v>
      </c>
      <c r="R823" s="235"/>
      <c r="T823" s="236">
        <f>R823+T824+T831+T838+T842+T843+T847</f>
        <v>0</v>
      </c>
      <c r="Z823" s="332"/>
      <c r="AA823" s="332"/>
      <c r="AB823" s="332"/>
    </row>
    <row r="824" spans="1:28" ht="15" customHeight="1" x14ac:dyDescent="0.45">
      <c r="A824" s="201">
        <v>814</v>
      </c>
      <c r="B824" s="201">
        <f t="shared" si="294"/>
        <v>7</v>
      </c>
      <c r="C824" s="202">
        <v>6483151</v>
      </c>
      <c r="E824" s="222" t="s">
        <v>234</v>
      </c>
      <c r="F824" s="222"/>
      <c r="G824" s="222" t="s">
        <v>234</v>
      </c>
      <c r="H824" s="222" t="s">
        <v>234</v>
      </c>
      <c r="I824" s="222" t="s">
        <v>234</v>
      </c>
      <c r="J824" s="230">
        <v>6483151</v>
      </c>
      <c r="K824" s="222" t="s">
        <v>234</v>
      </c>
      <c r="L824" s="222" t="s">
        <v>234</v>
      </c>
      <c r="M824" s="230" t="s">
        <v>882</v>
      </c>
      <c r="N824" s="235"/>
      <c r="P824" s="236">
        <f>N824-P825-P826-P827-P828-P829-P830</f>
        <v>0</v>
      </c>
      <c r="Q824" s="201" t="s">
        <v>234</v>
      </c>
      <c r="R824" s="235"/>
      <c r="T824" s="236">
        <f>R824+T825+T826+T827+T828+T829+T830</f>
        <v>0</v>
      </c>
      <c r="Z824" s="332"/>
      <c r="AA824" s="332"/>
      <c r="AB824" s="332"/>
    </row>
    <row r="825" spans="1:28" ht="15" customHeight="1" x14ac:dyDescent="0.45">
      <c r="A825" s="201">
        <v>815</v>
      </c>
      <c r="B825" s="201">
        <f t="shared" si="294"/>
        <v>8</v>
      </c>
      <c r="C825" s="202">
        <v>64831511</v>
      </c>
      <c r="E825" s="222" t="s">
        <v>234</v>
      </c>
      <c r="F825" s="222"/>
      <c r="G825" s="222" t="s">
        <v>234</v>
      </c>
      <c r="H825" s="222" t="s">
        <v>234</v>
      </c>
      <c r="I825" s="222" t="s">
        <v>234</v>
      </c>
      <c r="J825" s="222" t="s">
        <v>234</v>
      </c>
      <c r="K825" s="231">
        <v>64831511</v>
      </c>
      <c r="L825" s="222" t="s">
        <v>234</v>
      </c>
      <c r="M825" s="231" t="s">
        <v>333</v>
      </c>
      <c r="N825" s="235"/>
      <c r="P825" s="225">
        <f t="shared" ref="P825:P830" si="311">N825</f>
        <v>0</v>
      </c>
      <c r="Q825" s="201" t="s">
        <v>234</v>
      </c>
      <c r="R825" s="235"/>
      <c r="T825" s="225">
        <f t="shared" ref="T825:T830" si="312">P825</f>
        <v>0</v>
      </c>
      <c r="Z825" s="332"/>
      <c r="AA825" s="332"/>
      <c r="AB825" s="332"/>
    </row>
    <row r="826" spans="1:28" ht="15" customHeight="1" x14ac:dyDescent="0.45">
      <c r="A826" s="201">
        <v>816</v>
      </c>
      <c r="B826" s="201">
        <f t="shared" si="294"/>
        <v>8</v>
      </c>
      <c r="C826" s="202">
        <v>64831512</v>
      </c>
      <c r="E826" s="222" t="s">
        <v>234</v>
      </c>
      <c r="F826" s="222"/>
      <c r="G826" s="222" t="s">
        <v>234</v>
      </c>
      <c r="H826" s="222" t="s">
        <v>234</v>
      </c>
      <c r="I826" s="222" t="s">
        <v>234</v>
      </c>
      <c r="J826" s="222" t="s">
        <v>234</v>
      </c>
      <c r="K826" s="231">
        <v>64831512</v>
      </c>
      <c r="L826" s="222" t="s">
        <v>234</v>
      </c>
      <c r="M826" s="231" t="s">
        <v>334</v>
      </c>
      <c r="N826" s="235"/>
      <c r="P826" s="225">
        <f t="shared" si="311"/>
        <v>0</v>
      </c>
      <c r="Q826" s="201" t="s">
        <v>234</v>
      </c>
      <c r="R826" s="235"/>
      <c r="T826" s="225">
        <f t="shared" si="312"/>
        <v>0</v>
      </c>
      <c r="Z826" s="332"/>
      <c r="AA826" s="332"/>
      <c r="AB826" s="332"/>
    </row>
    <row r="827" spans="1:28" ht="15" customHeight="1" x14ac:dyDescent="0.45">
      <c r="A827" s="201">
        <v>817</v>
      </c>
      <c r="B827" s="201">
        <f t="shared" si="294"/>
        <v>8</v>
      </c>
      <c r="C827" s="202">
        <v>64831513</v>
      </c>
      <c r="E827" s="222" t="s">
        <v>234</v>
      </c>
      <c r="F827" s="222"/>
      <c r="G827" s="222" t="s">
        <v>234</v>
      </c>
      <c r="H827" s="222" t="s">
        <v>234</v>
      </c>
      <c r="I827" s="222" t="s">
        <v>234</v>
      </c>
      <c r="J827" s="222" t="s">
        <v>234</v>
      </c>
      <c r="K827" s="231">
        <v>64831513</v>
      </c>
      <c r="L827" s="222" t="s">
        <v>234</v>
      </c>
      <c r="M827" s="231" t="s">
        <v>736</v>
      </c>
      <c r="N827" s="235"/>
      <c r="P827" s="225">
        <f t="shared" si="311"/>
        <v>0</v>
      </c>
      <c r="Q827" s="201" t="s">
        <v>234</v>
      </c>
      <c r="R827" s="235"/>
      <c r="T827" s="225">
        <f t="shared" si="312"/>
        <v>0</v>
      </c>
      <c r="Z827" s="332"/>
      <c r="AA827" s="332"/>
      <c r="AB827" s="332"/>
    </row>
    <row r="828" spans="1:28" ht="15" customHeight="1" x14ac:dyDescent="0.45">
      <c r="A828" s="201">
        <v>818</v>
      </c>
      <c r="B828" s="201">
        <f t="shared" si="294"/>
        <v>8</v>
      </c>
      <c r="C828" s="202">
        <v>64831514</v>
      </c>
      <c r="E828" s="222" t="s">
        <v>234</v>
      </c>
      <c r="F828" s="222"/>
      <c r="G828" s="222" t="s">
        <v>234</v>
      </c>
      <c r="H828" s="222" t="s">
        <v>234</v>
      </c>
      <c r="I828" s="222" t="s">
        <v>234</v>
      </c>
      <c r="J828" s="222" t="s">
        <v>234</v>
      </c>
      <c r="K828" s="231">
        <v>64831514</v>
      </c>
      <c r="L828" s="222" t="s">
        <v>234</v>
      </c>
      <c r="M828" s="231" t="s">
        <v>273</v>
      </c>
      <c r="N828" s="235"/>
      <c r="P828" s="225">
        <f t="shared" si="311"/>
        <v>0</v>
      </c>
      <c r="Q828" s="201" t="s">
        <v>234</v>
      </c>
      <c r="R828" s="235"/>
      <c r="T828" s="225">
        <f t="shared" si="312"/>
        <v>0</v>
      </c>
      <c r="Z828" s="332"/>
      <c r="AA828" s="332"/>
      <c r="AB828" s="332"/>
    </row>
    <row r="829" spans="1:28" ht="15" customHeight="1" x14ac:dyDescent="0.45">
      <c r="A829" s="201">
        <v>819</v>
      </c>
      <c r="B829" s="201">
        <f t="shared" si="294"/>
        <v>8</v>
      </c>
      <c r="C829" s="202">
        <v>64831515</v>
      </c>
      <c r="E829" s="222" t="s">
        <v>234</v>
      </c>
      <c r="F829" s="222"/>
      <c r="G829" s="222" t="s">
        <v>234</v>
      </c>
      <c r="H829" s="222" t="s">
        <v>234</v>
      </c>
      <c r="I829" s="222" t="s">
        <v>234</v>
      </c>
      <c r="J829" s="222" t="s">
        <v>234</v>
      </c>
      <c r="K829" s="231">
        <v>64831515</v>
      </c>
      <c r="L829" s="222" t="s">
        <v>234</v>
      </c>
      <c r="M829" s="231" t="s">
        <v>883</v>
      </c>
      <c r="N829" s="235"/>
      <c r="P829" s="225">
        <f t="shared" si="311"/>
        <v>0</v>
      </c>
      <c r="Q829" s="201" t="s">
        <v>234</v>
      </c>
      <c r="R829" s="235"/>
      <c r="T829" s="225">
        <f t="shared" si="312"/>
        <v>0</v>
      </c>
      <c r="Z829" s="332"/>
      <c r="AA829" s="332"/>
      <c r="AB829" s="332"/>
    </row>
    <row r="830" spans="1:28" ht="15" customHeight="1" x14ac:dyDescent="0.45">
      <c r="A830" s="201">
        <v>820</v>
      </c>
      <c r="B830" s="201">
        <f t="shared" si="294"/>
        <v>8</v>
      </c>
      <c r="C830" s="202">
        <v>64831518</v>
      </c>
      <c r="E830" s="222" t="s">
        <v>234</v>
      </c>
      <c r="F830" s="222"/>
      <c r="G830" s="222" t="s">
        <v>234</v>
      </c>
      <c r="H830" s="222" t="s">
        <v>234</v>
      </c>
      <c r="I830" s="222" t="s">
        <v>234</v>
      </c>
      <c r="J830" s="222" t="s">
        <v>234</v>
      </c>
      <c r="K830" s="231">
        <v>64831518</v>
      </c>
      <c r="L830" s="222" t="s">
        <v>234</v>
      </c>
      <c r="M830" s="231" t="s">
        <v>884</v>
      </c>
      <c r="N830" s="235"/>
      <c r="P830" s="225">
        <f t="shared" si="311"/>
        <v>0</v>
      </c>
      <c r="Q830" s="201" t="s">
        <v>234</v>
      </c>
      <c r="R830" s="235"/>
      <c r="T830" s="225">
        <f t="shared" si="312"/>
        <v>0</v>
      </c>
      <c r="Z830" s="332"/>
      <c r="AA830" s="332"/>
      <c r="AB830" s="332"/>
    </row>
    <row r="831" spans="1:28" ht="15" customHeight="1" x14ac:dyDescent="0.45">
      <c r="A831" s="201">
        <v>821</v>
      </c>
      <c r="B831" s="201">
        <f t="shared" si="294"/>
        <v>7</v>
      </c>
      <c r="C831" s="202">
        <v>6483152</v>
      </c>
      <c r="E831" s="222" t="s">
        <v>234</v>
      </c>
      <c r="F831" s="222"/>
      <c r="G831" s="222" t="s">
        <v>234</v>
      </c>
      <c r="H831" s="222" t="s">
        <v>234</v>
      </c>
      <c r="I831" s="222" t="s">
        <v>234</v>
      </c>
      <c r="J831" s="230">
        <v>6483152</v>
      </c>
      <c r="K831" s="222" t="s">
        <v>234</v>
      </c>
      <c r="L831" s="222" t="s">
        <v>234</v>
      </c>
      <c r="M831" s="230" t="s">
        <v>885</v>
      </c>
      <c r="N831" s="235"/>
      <c r="P831" s="236">
        <f>N831-P832-P833-P834-P835-P836-P837</f>
        <v>0</v>
      </c>
      <c r="Q831" s="201" t="s">
        <v>234</v>
      </c>
      <c r="R831" s="235"/>
      <c r="T831" s="236">
        <f>R831+T832+T833+T834+T835+T836+T837</f>
        <v>0</v>
      </c>
      <c r="Z831" s="332"/>
      <c r="AA831" s="332"/>
      <c r="AB831" s="332"/>
    </row>
    <row r="832" spans="1:28" ht="15" customHeight="1" x14ac:dyDescent="0.45">
      <c r="A832" s="201">
        <v>822</v>
      </c>
      <c r="B832" s="201">
        <f t="shared" si="294"/>
        <v>8</v>
      </c>
      <c r="C832" s="202">
        <v>64831521</v>
      </c>
      <c r="E832" s="222" t="s">
        <v>234</v>
      </c>
      <c r="F832" s="222"/>
      <c r="G832" s="222" t="s">
        <v>234</v>
      </c>
      <c r="H832" s="222" t="s">
        <v>234</v>
      </c>
      <c r="I832" s="222" t="s">
        <v>234</v>
      </c>
      <c r="J832" s="222" t="s">
        <v>234</v>
      </c>
      <c r="K832" s="231">
        <v>64831521</v>
      </c>
      <c r="L832" s="222" t="s">
        <v>234</v>
      </c>
      <c r="M832" s="231" t="s">
        <v>886</v>
      </c>
      <c r="N832" s="235"/>
      <c r="P832" s="225">
        <f t="shared" ref="P832:P837" si="313">N832</f>
        <v>0</v>
      </c>
      <c r="Q832" s="201" t="s">
        <v>234</v>
      </c>
      <c r="R832" s="235"/>
      <c r="T832" s="225">
        <f t="shared" ref="T832:T837" si="314">P832</f>
        <v>0</v>
      </c>
      <c r="Z832" s="332"/>
      <c r="AA832" s="332"/>
      <c r="AB832" s="332"/>
    </row>
    <row r="833" spans="1:28" ht="15" customHeight="1" x14ac:dyDescent="0.45">
      <c r="A833" s="201">
        <v>823</v>
      </c>
      <c r="B833" s="201">
        <f t="shared" si="294"/>
        <v>8</v>
      </c>
      <c r="C833" s="202">
        <v>64831522</v>
      </c>
      <c r="E833" s="222" t="s">
        <v>234</v>
      </c>
      <c r="F833" s="222"/>
      <c r="G833" s="222" t="s">
        <v>234</v>
      </c>
      <c r="H833" s="222" t="s">
        <v>234</v>
      </c>
      <c r="I833" s="222" t="s">
        <v>234</v>
      </c>
      <c r="J833" s="222" t="s">
        <v>234</v>
      </c>
      <c r="K833" s="231">
        <v>64831522</v>
      </c>
      <c r="L833" s="222" t="s">
        <v>234</v>
      </c>
      <c r="M833" s="231" t="s">
        <v>887</v>
      </c>
      <c r="N833" s="235"/>
      <c r="P833" s="225">
        <f t="shared" si="313"/>
        <v>0</v>
      </c>
      <c r="Q833" s="201" t="s">
        <v>234</v>
      </c>
      <c r="R833" s="235"/>
      <c r="T833" s="225">
        <f t="shared" si="314"/>
        <v>0</v>
      </c>
      <c r="Z833" s="332"/>
      <c r="AA833" s="332"/>
      <c r="AB833" s="332"/>
    </row>
    <row r="834" spans="1:28" ht="15" customHeight="1" x14ac:dyDescent="0.45">
      <c r="A834" s="201">
        <v>824</v>
      </c>
      <c r="B834" s="201">
        <f t="shared" si="294"/>
        <v>8</v>
      </c>
      <c r="C834" s="202">
        <v>64831523</v>
      </c>
      <c r="E834" s="222" t="s">
        <v>234</v>
      </c>
      <c r="F834" s="222"/>
      <c r="G834" s="222" t="s">
        <v>234</v>
      </c>
      <c r="H834" s="222" t="s">
        <v>234</v>
      </c>
      <c r="I834" s="222" t="s">
        <v>234</v>
      </c>
      <c r="J834" s="222" t="s">
        <v>234</v>
      </c>
      <c r="K834" s="231">
        <v>64831523</v>
      </c>
      <c r="L834" s="222" t="s">
        <v>234</v>
      </c>
      <c r="M834" s="231" t="s">
        <v>888</v>
      </c>
      <c r="N834" s="235"/>
      <c r="P834" s="225">
        <f t="shared" si="313"/>
        <v>0</v>
      </c>
      <c r="Q834" s="201" t="s">
        <v>234</v>
      </c>
      <c r="R834" s="235"/>
      <c r="T834" s="225">
        <f t="shared" si="314"/>
        <v>0</v>
      </c>
      <c r="Z834" s="332"/>
      <c r="AA834" s="332"/>
      <c r="AB834" s="332"/>
    </row>
    <row r="835" spans="1:28" ht="15" customHeight="1" x14ac:dyDescent="0.45">
      <c r="A835" s="201">
        <v>825</v>
      </c>
      <c r="B835" s="201">
        <f t="shared" si="294"/>
        <v>8</v>
      </c>
      <c r="C835" s="202">
        <v>64831524</v>
      </c>
      <c r="E835" s="222" t="s">
        <v>234</v>
      </c>
      <c r="F835" s="222"/>
      <c r="G835" s="222" t="s">
        <v>234</v>
      </c>
      <c r="H835" s="222" t="s">
        <v>234</v>
      </c>
      <c r="I835" s="222" t="s">
        <v>234</v>
      </c>
      <c r="J835" s="222" t="s">
        <v>234</v>
      </c>
      <c r="K835" s="231">
        <v>64831524</v>
      </c>
      <c r="L835" s="222" t="s">
        <v>234</v>
      </c>
      <c r="M835" s="231" t="s">
        <v>889</v>
      </c>
      <c r="N835" s="235"/>
      <c r="P835" s="225">
        <f t="shared" si="313"/>
        <v>0</v>
      </c>
      <c r="Q835" s="201" t="s">
        <v>234</v>
      </c>
      <c r="R835" s="235"/>
      <c r="T835" s="225">
        <f t="shared" si="314"/>
        <v>0</v>
      </c>
      <c r="Z835" s="332"/>
      <c r="AA835" s="332"/>
      <c r="AB835" s="332"/>
    </row>
    <row r="836" spans="1:28" ht="15" customHeight="1" x14ac:dyDescent="0.45">
      <c r="A836" s="201">
        <v>826</v>
      </c>
      <c r="B836" s="201">
        <f t="shared" si="294"/>
        <v>8</v>
      </c>
      <c r="C836" s="202">
        <v>64831525</v>
      </c>
      <c r="E836" s="222" t="s">
        <v>234</v>
      </c>
      <c r="F836" s="222"/>
      <c r="G836" s="222" t="s">
        <v>234</v>
      </c>
      <c r="H836" s="222" t="s">
        <v>234</v>
      </c>
      <c r="I836" s="222" t="s">
        <v>234</v>
      </c>
      <c r="J836" s="222" t="s">
        <v>234</v>
      </c>
      <c r="K836" s="231">
        <v>64831525</v>
      </c>
      <c r="L836" s="222" t="s">
        <v>234</v>
      </c>
      <c r="M836" s="231" t="s">
        <v>890</v>
      </c>
      <c r="N836" s="235"/>
      <c r="P836" s="225">
        <f t="shared" si="313"/>
        <v>0</v>
      </c>
      <c r="Q836" s="201" t="s">
        <v>234</v>
      </c>
      <c r="R836" s="235"/>
      <c r="T836" s="225">
        <f t="shared" si="314"/>
        <v>0</v>
      </c>
      <c r="Z836" s="332"/>
      <c r="AA836" s="332"/>
      <c r="AB836" s="332"/>
    </row>
    <row r="837" spans="1:28" ht="15" customHeight="1" x14ac:dyDescent="0.45">
      <c r="A837" s="201">
        <v>827</v>
      </c>
      <c r="B837" s="201">
        <f t="shared" si="294"/>
        <v>8</v>
      </c>
      <c r="C837" s="202">
        <v>64831528</v>
      </c>
      <c r="E837" s="222" t="s">
        <v>234</v>
      </c>
      <c r="F837" s="222"/>
      <c r="G837" s="222" t="s">
        <v>234</v>
      </c>
      <c r="H837" s="222" t="s">
        <v>234</v>
      </c>
      <c r="I837" s="222" t="s">
        <v>234</v>
      </c>
      <c r="J837" s="222" t="s">
        <v>234</v>
      </c>
      <c r="K837" s="231">
        <v>64831528</v>
      </c>
      <c r="L837" s="222" t="s">
        <v>234</v>
      </c>
      <c r="M837" s="231" t="s">
        <v>891</v>
      </c>
      <c r="N837" s="235"/>
      <c r="P837" s="225">
        <f t="shared" si="313"/>
        <v>0</v>
      </c>
      <c r="Q837" s="201" t="s">
        <v>234</v>
      </c>
      <c r="R837" s="235"/>
      <c r="T837" s="225">
        <f t="shared" si="314"/>
        <v>0</v>
      </c>
      <c r="Z837" s="332"/>
      <c r="AA837" s="332"/>
      <c r="AB837" s="332"/>
    </row>
    <row r="838" spans="1:28" ht="15" customHeight="1" x14ac:dyDescent="0.45">
      <c r="A838" s="201">
        <v>828</v>
      </c>
      <c r="B838" s="201">
        <f t="shared" si="294"/>
        <v>7</v>
      </c>
      <c r="C838" s="202">
        <v>6483153</v>
      </c>
      <c r="E838" s="222" t="s">
        <v>234</v>
      </c>
      <c r="F838" s="222"/>
      <c r="G838" s="222" t="s">
        <v>234</v>
      </c>
      <c r="H838" s="222" t="s">
        <v>234</v>
      </c>
      <c r="I838" s="222" t="s">
        <v>234</v>
      </c>
      <c r="J838" s="230">
        <v>6483153</v>
      </c>
      <c r="K838" s="222" t="s">
        <v>234</v>
      </c>
      <c r="L838" s="222" t="s">
        <v>234</v>
      </c>
      <c r="M838" s="230" t="s">
        <v>892</v>
      </c>
      <c r="N838" s="235"/>
      <c r="P838" s="236">
        <f>N838-P839-P840-P841</f>
        <v>0</v>
      </c>
      <c r="Q838" s="201" t="s">
        <v>234</v>
      </c>
      <c r="R838" s="235"/>
      <c r="T838" s="236">
        <f>R838+T839+T840+T841</f>
        <v>0</v>
      </c>
      <c r="Z838" s="332"/>
      <c r="AA838" s="332"/>
      <c r="AB838" s="332"/>
    </row>
    <row r="839" spans="1:28" ht="15" customHeight="1" x14ac:dyDescent="0.45">
      <c r="A839" s="201">
        <v>829</v>
      </c>
      <c r="B839" s="201">
        <f t="shared" si="294"/>
        <v>8</v>
      </c>
      <c r="C839" s="202">
        <v>64831531</v>
      </c>
      <c r="E839" s="222" t="s">
        <v>234</v>
      </c>
      <c r="F839" s="222"/>
      <c r="G839" s="222" t="s">
        <v>234</v>
      </c>
      <c r="H839" s="222" t="s">
        <v>234</v>
      </c>
      <c r="I839" s="222" t="s">
        <v>234</v>
      </c>
      <c r="J839" s="222" t="s">
        <v>234</v>
      </c>
      <c r="K839" s="231">
        <v>64831531</v>
      </c>
      <c r="L839" s="222" t="s">
        <v>234</v>
      </c>
      <c r="M839" s="231" t="s">
        <v>893</v>
      </c>
      <c r="N839" s="235"/>
      <c r="P839" s="225">
        <f t="shared" ref="P839:P841" si="315">N839</f>
        <v>0</v>
      </c>
      <c r="Q839" s="201" t="s">
        <v>234</v>
      </c>
      <c r="R839" s="235"/>
      <c r="T839" s="225">
        <f t="shared" ref="T839:T841" si="316">P839</f>
        <v>0</v>
      </c>
      <c r="Z839" s="332"/>
      <c r="AA839" s="332"/>
      <c r="AB839" s="332"/>
    </row>
    <row r="840" spans="1:28" ht="15" customHeight="1" x14ac:dyDescent="0.45">
      <c r="A840" s="201">
        <v>830</v>
      </c>
      <c r="B840" s="201">
        <f t="shared" si="294"/>
        <v>8</v>
      </c>
      <c r="C840" s="202">
        <v>64831532</v>
      </c>
      <c r="E840" s="222" t="s">
        <v>234</v>
      </c>
      <c r="F840" s="222"/>
      <c r="G840" s="222" t="s">
        <v>234</v>
      </c>
      <c r="H840" s="222" t="s">
        <v>234</v>
      </c>
      <c r="I840" s="222" t="s">
        <v>234</v>
      </c>
      <c r="J840" s="222" t="s">
        <v>234</v>
      </c>
      <c r="K840" s="231">
        <v>64831532</v>
      </c>
      <c r="L840" s="222" t="s">
        <v>234</v>
      </c>
      <c r="M840" s="231" t="s">
        <v>894</v>
      </c>
      <c r="N840" s="235"/>
      <c r="P840" s="225">
        <f t="shared" si="315"/>
        <v>0</v>
      </c>
      <c r="Q840" s="201" t="s">
        <v>234</v>
      </c>
      <c r="R840" s="235"/>
      <c r="T840" s="225">
        <f t="shared" si="316"/>
        <v>0</v>
      </c>
      <c r="Z840" s="332"/>
      <c r="AA840" s="332"/>
      <c r="AB840" s="332"/>
    </row>
    <row r="841" spans="1:28" ht="15" customHeight="1" x14ac:dyDescent="0.45">
      <c r="A841" s="201">
        <v>831</v>
      </c>
      <c r="B841" s="201">
        <f t="shared" si="294"/>
        <v>8</v>
      </c>
      <c r="C841" s="202">
        <v>64831533</v>
      </c>
      <c r="E841" s="222" t="s">
        <v>234</v>
      </c>
      <c r="F841" s="222"/>
      <c r="G841" s="222" t="s">
        <v>234</v>
      </c>
      <c r="H841" s="222" t="s">
        <v>234</v>
      </c>
      <c r="I841" s="222" t="s">
        <v>234</v>
      </c>
      <c r="J841" s="222" t="s">
        <v>234</v>
      </c>
      <c r="K841" s="231">
        <v>64831533</v>
      </c>
      <c r="L841" s="222" t="s">
        <v>234</v>
      </c>
      <c r="M841" s="231" t="s">
        <v>895</v>
      </c>
      <c r="N841" s="235"/>
      <c r="P841" s="225">
        <f t="shared" si="315"/>
        <v>0</v>
      </c>
      <c r="Q841" s="201" t="s">
        <v>234</v>
      </c>
      <c r="R841" s="235"/>
      <c r="T841" s="225">
        <f t="shared" si="316"/>
        <v>0</v>
      </c>
      <c r="Z841" s="332"/>
      <c r="AA841" s="332"/>
      <c r="AB841" s="332"/>
    </row>
    <row r="842" spans="1:28" ht="15" customHeight="1" x14ac:dyDescent="0.45">
      <c r="A842" s="201">
        <v>832</v>
      </c>
      <c r="B842" s="201">
        <f t="shared" si="294"/>
        <v>7</v>
      </c>
      <c r="C842" s="202">
        <v>6483154</v>
      </c>
      <c r="E842" s="222" t="s">
        <v>234</v>
      </c>
      <c r="F842" s="222"/>
      <c r="G842" s="222" t="s">
        <v>234</v>
      </c>
      <c r="H842" s="222" t="s">
        <v>234</v>
      </c>
      <c r="I842" s="222" t="s">
        <v>234</v>
      </c>
      <c r="J842" s="230">
        <v>6483154</v>
      </c>
      <c r="K842" s="222" t="s">
        <v>234</v>
      </c>
      <c r="L842" s="222" t="s">
        <v>234</v>
      </c>
      <c r="M842" s="230" t="s">
        <v>896</v>
      </c>
      <c r="N842" s="235"/>
      <c r="P842" s="236">
        <f>N842</f>
        <v>0</v>
      </c>
      <c r="Q842" s="201" t="s">
        <v>234</v>
      </c>
      <c r="R842" s="235"/>
      <c r="T842" s="236">
        <f>R842</f>
        <v>0</v>
      </c>
      <c r="Z842" s="332"/>
      <c r="AA842" s="332"/>
      <c r="AB842" s="332"/>
    </row>
    <row r="843" spans="1:28" ht="15" customHeight="1" x14ac:dyDescent="0.45">
      <c r="A843" s="201">
        <v>833</v>
      </c>
      <c r="B843" s="201">
        <f t="shared" si="294"/>
        <v>7</v>
      </c>
      <c r="C843" s="202">
        <v>6483155</v>
      </c>
      <c r="E843" s="222" t="s">
        <v>234</v>
      </c>
      <c r="F843" s="222"/>
      <c r="G843" s="222" t="s">
        <v>234</v>
      </c>
      <c r="H843" s="222" t="s">
        <v>234</v>
      </c>
      <c r="I843" s="222" t="s">
        <v>234</v>
      </c>
      <c r="J843" s="230">
        <v>6483155</v>
      </c>
      <c r="K843" s="222" t="s">
        <v>234</v>
      </c>
      <c r="L843" s="222" t="s">
        <v>234</v>
      </c>
      <c r="M843" s="230" t="s">
        <v>897</v>
      </c>
      <c r="N843" s="235"/>
      <c r="P843" s="236">
        <f>N843-P844-P845-P846</f>
        <v>0</v>
      </c>
      <c r="Q843" s="201" t="s">
        <v>234</v>
      </c>
      <c r="R843" s="235"/>
      <c r="T843" s="236">
        <f>R843+T844+T845+T846</f>
        <v>0</v>
      </c>
      <c r="Z843" s="332"/>
      <c r="AA843" s="332"/>
      <c r="AB843" s="332"/>
    </row>
    <row r="844" spans="1:28" ht="15" customHeight="1" x14ac:dyDescent="0.45">
      <c r="A844" s="201">
        <v>834</v>
      </c>
      <c r="B844" s="201">
        <f t="shared" ref="B844:B907" si="317">LEN(C844)</f>
        <v>8</v>
      </c>
      <c r="C844" s="202">
        <v>64831551</v>
      </c>
      <c r="E844" s="222" t="s">
        <v>234</v>
      </c>
      <c r="F844" s="222"/>
      <c r="G844" s="222" t="s">
        <v>234</v>
      </c>
      <c r="H844" s="222" t="s">
        <v>234</v>
      </c>
      <c r="I844" s="222" t="s">
        <v>234</v>
      </c>
      <c r="J844" s="222" t="s">
        <v>234</v>
      </c>
      <c r="K844" s="231">
        <v>64831551</v>
      </c>
      <c r="L844" s="222" t="s">
        <v>234</v>
      </c>
      <c r="M844" s="231" t="s">
        <v>898</v>
      </c>
      <c r="N844" s="235"/>
      <c r="P844" s="225">
        <f t="shared" ref="P844:P846" si="318">N844</f>
        <v>0</v>
      </c>
      <c r="Q844" s="201" t="s">
        <v>234</v>
      </c>
      <c r="R844" s="235"/>
      <c r="T844" s="225">
        <f t="shared" ref="T844:T846" si="319">P844</f>
        <v>0</v>
      </c>
      <c r="Z844" s="332"/>
      <c r="AA844" s="332"/>
      <c r="AB844" s="332"/>
    </row>
    <row r="845" spans="1:28" ht="15" customHeight="1" x14ac:dyDescent="0.45">
      <c r="A845" s="201">
        <v>835</v>
      </c>
      <c r="B845" s="201">
        <f t="shared" si="317"/>
        <v>8</v>
      </c>
      <c r="C845" s="202">
        <v>64831552</v>
      </c>
      <c r="E845" s="222" t="s">
        <v>234</v>
      </c>
      <c r="F845" s="222"/>
      <c r="G845" s="222" t="s">
        <v>234</v>
      </c>
      <c r="H845" s="222" t="s">
        <v>234</v>
      </c>
      <c r="I845" s="222" t="s">
        <v>234</v>
      </c>
      <c r="J845" s="222" t="s">
        <v>234</v>
      </c>
      <c r="K845" s="231">
        <v>64831552</v>
      </c>
      <c r="L845" s="222" t="s">
        <v>234</v>
      </c>
      <c r="M845" s="231" t="s">
        <v>899</v>
      </c>
      <c r="N845" s="235"/>
      <c r="P845" s="225">
        <f t="shared" si="318"/>
        <v>0</v>
      </c>
      <c r="Q845" s="201" t="s">
        <v>234</v>
      </c>
      <c r="R845" s="235"/>
      <c r="T845" s="225">
        <f t="shared" si="319"/>
        <v>0</v>
      </c>
      <c r="Z845" s="332"/>
      <c r="AA845" s="332"/>
      <c r="AB845" s="332"/>
    </row>
    <row r="846" spans="1:28" ht="15" customHeight="1" x14ac:dyDescent="0.45">
      <c r="A846" s="201">
        <v>836</v>
      </c>
      <c r="B846" s="201">
        <f t="shared" si="317"/>
        <v>8</v>
      </c>
      <c r="C846" s="202">
        <v>64831558</v>
      </c>
      <c r="E846" s="222" t="s">
        <v>234</v>
      </c>
      <c r="F846" s="222"/>
      <c r="G846" s="222" t="s">
        <v>234</v>
      </c>
      <c r="H846" s="222" t="s">
        <v>234</v>
      </c>
      <c r="I846" s="222" t="s">
        <v>234</v>
      </c>
      <c r="J846" s="222" t="s">
        <v>234</v>
      </c>
      <c r="K846" s="231">
        <v>64831558</v>
      </c>
      <c r="L846" s="222" t="s">
        <v>234</v>
      </c>
      <c r="M846" s="231" t="s">
        <v>900</v>
      </c>
      <c r="N846" s="235"/>
      <c r="P846" s="225">
        <f t="shared" si="318"/>
        <v>0</v>
      </c>
      <c r="Q846" s="201" t="s">
        <v>234</v>
      </c>
      <c r="R846" s="235"/>
      <c r="T846" s="225">
        <f t="shared" si="319"/>
        <v>0</v>
      </c>
      <c r="Z846" s="332"/>
      <c r="AA846" s="332"/>
      <c r="AB846" s="332"/>
    </row>
    <row r="847" spans="1:28" ht="15" customHeight="1" x14ac:dyDescent="0.45">
      <c r="A847" s="201">
        <v>837</v>
      </c>
      <c r="B847" s="201">
        <f t="shared" si="317"/>
        <v>7</v>
      </c>
      <c r="C847" s="202">
        <v>6483158</v>
      </c>
      <c r="E847" s="222" t="s">
        <v>234</v>
      </c>
      <c r="F847" s="222"/>
      <c r="G847" s="222" t="s">
        <v>234</v>
      </c>
      <c r="H847" s="222" t="s">
        <v>234</v>
      </c>
      <c r="I847" s="222" t="s">
        <v>234</v>
      </c>
      <c r="J847" s="230">
        <v>6483158</v>
      </c>
      <c r="K847" s="222" t="s">
        <v>234</v>
      </c>
      <c r="L847" s="222" t="s">
        <v>234</v>
      </c>
      <c r="M847" s="230" t="s">
        <v>901</v>
      </c>
      <c r="N847" s="235"/>
      <c r="P847" s="236">
        <f>N847</f>
        <v>0</v>
      </c>
      <c r="Q847" s="201" t="s">
        <v>234</v>
      </c>
      <c r="R847" s="235"/>
      <c r="T847" s="236">
        <f>R847</f>
        <v>0</v>
      </c>
      <c r="Z847" s="332"/>
      <c r="AA847" s="332"/>
      <c r="AB847" s="332"/>
    </row>
    <row r="848" spans="1:28" ht="15" customHeight="1" x14ac:dyDescent="0.45">
      <c r="A848" s="201">
        <v>838</v>
      </c>
      <c r="B848" s="201">
        <f t="shared" si="317"/>
        <v>6</v>
      </c>
      <c r="C848" s="202">
        <v>648316</v>
      </c>
      <c r="E848" s="222" t="s">
        <v>234</v>
      </c>
      <c r="F848" s="222"/>
      <c r="G848" s="222" t="s">
        <v>234</v>
      </c>
      <c r="H848" s="222" t="s">
        <v>234</v>
      </c>
      <c r="I848" s="229">
        <v>648316</v>
      </c>
      <c r="J848" s="222" t="s">
        <v>234</v>
      </c>
      <c r="K848" s="222" t="s">
        <v>234</v>
      </c>
      <c r="L848" s="222" t="s">
        <v>234</v>
      </c>
      <c r="M848" s="229" t="s">
        <v>902</v>
      </c>
      <c r="N848" s="235"/>
      <c r="P848" s="236">
        <f>N848-P849-P850-P851-P852-P853</f>
        <v>0</v>
      </c>
      <c r="Q848" s="201" t="s">
        <v>234</v>
      </c>
      <c r="R848" s="235"/>
      <c r="T848" s="236">
        <f>R848+T849+T852+T853</f>
        <v>0</v>
      </c>
      <c r="Z848" s="332"/>
      <c r="AA848" s="332"/>
      <c r="AB848" s="332"/>
    </row>
    <row r="849" spans="1:28" ht="15" customHeight="1" x14ac:dyDescent="0.45">
      <c r="A849" s="201">
        <v>839</v>
      </c>
      <c r="B849" s="201">
        <f t="shared" si="317"/>
        <v>7</v>
      </c>
      <c r="C849" s="202">
        <v>6483161</v>
      </c>
      <c r="E849" s="222" t="s">
        <v>234</v>
      </c>
      <c r="F849" s="222"/>
      <c r="G849" s="222" t="s">
        <v>234</v>
      </c>
      <c r="H849" s="222" t="s">
        <v>234</v>
      </c>
      <c r="I849" s="222" t="s">
        <v>234</v>
      </c>
      <c r="J849" s="230">
        <v>6483161</v>
      </c>
      <c r="K849" s="222" t="s">
        <v>234</v>
      </c>
      <c r="L849" s="222" t="s">
        <v>234</v>
      </c>
      <c r="M849" s="230" t="s">
        <v>903</v>
      </c>
      <c r="N849" s="235"/>
      <c r="P849" s="236">
        <f>N849-P850-P851</f>
        <v>0</v>
      </c>
      <c r="Q849" s="201" t="s">
        <v>234</v>
      </c>
      <c r="R849" s="235"/>
      <c r="T849" s="236">
        <f>R849+T850+T851</f>
        <v>0</v>
      </c>
      <c r="Z849" s="332"/>
      <c r="AA849" s="332"/>
      <c r="AB849" s="332"/>
    </row>
    <row r="850" spans="1:28" ht="15" customHeight="1" x14ac:dyDescent="0.45">
      <c r="A850" s="201">
        <v>840</v>
      </c>
      <c r="B850" s="201">
        <f t="shared" si="317"/>
        <v>8</v>
      </c>
      <c r="C850" s="202">
        <v>64831611</v>
      </c>
      <c r="E850" s="222" t="s">
        <v>234</v>
      </c>
      <c r="F850" s="222"/>
      <c r="G850" s="222" t="s">
        <v>234</v>
      </c>
      <c r="H850" s="222" t="s">
        <v>234</v>
      </c>
      <c r="I850" s="222" t="s">
        <v>234</v>
      </c>
      <c r="J850" s="222" t="s">
        <v>234</v>
      </c>
      <c r="K850" s="231">
        <v>64831611</v>
      </c>
      <c r="L850" s="222" t="s">
        <v>234</v>
      </c>
      <c r="M850" s="231" t="s">
        <v>904</v>
      </c>
      <c r="N850" s="235"/>
      <c r="P850" s="225">
        <f t="shared" ref="P850:P851" si="320">N850</f>
        <v>0</v>
      </c>
      <c r="Q850" s="201" t="s">
        <v>234</v>
      </c>
      <c r="R850" s="235"/>
      <c r="T850" s="225">
        <f t="shared" ref="T850:T851" si="321">P850</f>
        <v>0</v>
      </c>
      <c r="Z850" s="332"/>
      <c r="AA850" s="332"/>
      <c r="AB850" s="332"/>
    </row>
    <row r="851" spans="1:28" ht="15" customHeight="1" x14ac:dyDescent="0.45">
      <c r="A851" s="201">
        <v>841</v>
      </c>
      <c r="B851" s="201">
        <f t="shared" si="317"/>
        <v>8</v>
      </c>
      <c r="C851" s="202">
        <v>64831612</v>
      </c>
      <c r="E851" s="222" t="s">
        <v>234</v>
      </c>
      <c r="F851" s="222"/>
      <c r="G851" s="222" t="s">
        <v>234</v>
      </c>
      <c r="H851" s="222" t="s">
        <v>234</v>
      </c>
      <c r="I851" s="222" t="s">
        <v>234</v>
      </c>
      <c r="J851" s="222" t="s">
        <v>234</v>
      </c>
      <c r="K851" s="231">
        <v>64831612</v>
      </c>
      <c r="L851" s="222" t="s">
        <v>234</v>
      </c>
      <c r="M851" s="231" t="s">
        <v>905</v>
      </c>
      <c r="N851" s="235"/>
      <c r="P851" s="225">
        <f t="shared" si="320"/>
        <v>0</v>
      </c>
      <c r="Q851" s="201" t="s">
        <v>234</v>
      </c>
      <c r="R851" s="235"/>
      <c r="T851" s="225">
        <f t="shared" si="321"/>
        <v>0</v>
      </c>
      <c r="Z851" s="332"/>
      <c r="AA851" s="332"/>
      <c r="AB851" s="332"/>
    </row>
    <row r="852" spans="1:28" ht="15" customHeight="1" x14ac:dyDescent="0.45">
      <c r="A852" s="201">
        <v>842</v>
      </c>
      <c r="B852" s="201">
        <f t="shared" si="317"/>
        <v>7</v>
      </c>
      <c r="C852" s="202">
        <v>6483162</v>
      </c>
      <c r="E852" s="222" t="s">
        <v>234</v>
      </c>
      <c r="F852" s="222"/>
      <c r="G852" s="222" t="s">
        <v>234</v>
      </c>
      <c r="H852" s="222" t="s">
        <v>234</v>
      </c>
      <c r="I852" s="222" t="s">
        <v>234</v>
      </c>
      <c r="J852" s="230">
        <v>6483162</v>
      </c>
      <c r="K852" s="222" t="s">
        <v>234</v>
      </c>
      <c r="L852" s="222" t="s">
        <v>234</v>
      </c>
      <c r="M852" s="230" t="s">
        <v>906</v>
      </c>
      <c r="N852" s="235"/>
      <c r="P852" s="236">
        <f>N852</f>
        <v>0</v>
      </c>
      <c r="Q852" s="201" t="s">
        <v>234</v>
      </c>
      <c r="R852" s="235"/>
      <c r="T852" s="236">
        <f>R852</f>
        <v>0</v>
      </c>
      <c r="Z852" s="332"/>
      <c r="AA852" s="332"/>
      <c r="AB852" s="332"/>
    </row>
    <row r="853" spans="1:28" ht="15" customHeight="1" x14ac:dyDescent="0.45">
      <c r="A853" s="201">
        <v>843</v>
      </c>
      <c r="B853" s="201">
        <f t="shared" si="317"/>
        <v>7</v>
      </c>
      <c r="C853" s="202">
        <v>6483168</v>
      </c>
      <c r="E853" s="222" t="s">
        <v>234</v>
      </c>
      <c r="F853" s="222"/>
      <c r="G853" s="222" t="s">
        <v>234</v>
      </c>
      <c r="H853" s="222" t="s">
        <v>234</v>
      </c>
      <c r="I853" s="222" t="s">
        <v>234</v>
      </c>
      <c r="J853" s="230">
        <v>6483168</v>
      </c>
      <c r="K853" s="222" t="s">
        <v>234</v>
      </c>
      <c r="L853" s="222" t="s">
        <v>234</v>
      </c>
      <c r="M853" s="230" t="s">
        <v>907</v>
      </c>
      <c r="N853" s="235"/>
      <c r="P853" s="236">
        <f>N853</f>
        <v>0</v>
      </c>
      <c r="Q853" s="201" t="s">
        <v>234</v>
      </c>
      <c r="R853" s="235"/>
      <c r="T853" s="236">
        <f>R853</f>
        <v>0</v>
      </c>
      <c r="Z853" s="332"/>
      <c r="AA853" s="332"/>
      <c r="AB853" s="332"/>
    </row>
    <row r="854" spans="1:28" ht="15" customHeight="1" x14ac:dyDescent="0.45">
      <c r="A854" s="201">
        <v>844</v>
      </c>
      <c r="B854" s="201">
        <f t="shared" si="317"/>
        <v>6</v>
      </c>
      <c r="C854" s="202">
        <v>648317</v>
      </c>
      <c r="E854" s="222" t="s">
        <v>234</v>
      </c>
      <c r="F854" s="222"/>
      <c r="G854" s="222" t="s">
        <v>234</v>
      </c>
      <c r="H854" s="222" t="s">
        <v>234</v>
      </c>
      <c r="I854" s="229">
        <v>648317</v>
      </c>
      <c r="J854" s="222" t="s">
        <v>234</v>
      </c>
      <c r="K854" s="222" t="s">
        <v>234</v>
      </c>
      <c r="L854" s="222" t="s">
        <v>234</v>
      </c>
      <c r="M854" s="229" t="s">
        <v>908</v>
      </c>
      <c r="N854" s="235"/>
      <c r="P854" s="236">
        <f>N854</f>
        <v>0</v>
      </c>
      <c r="Q854" s="201" t="s">
        <v>234</v>
      </c>
      <c r="R854" s="235"/>
      <c r="T854" s="236">
        <f>R854</f>
        <v>0</v>
      </c>
      <c r="Z854" s="332"/>
      <c r="AA854" s="332"/>
      <c r="AB854" s="332"/>
    </row>
    <row r="855" spans="1:28" ht="15" customHeight="1" x14ac:dyDescent="0.45">
      <c r="A855" s="201">
        <v>845</v>
      </c>
      <c r="B855" s="201">
        <f t="shared" si="317"/>
        <v>6</v>
      </c>
      <c r="C855" s="202">
        <v>648318</v>
      </c>
      <c r="E855" s="222" t="s">
        <v>234</v>
      </c>
      <c r="F855" s="222"/>
      <c r="G855" s="222" t="s">
        <v>234</v>
      </c>
      <c r="H855" s="222" t="s">
        <v>234</v>
      </c>
      <c r="I855" s="229">
        <v>648318</v>
      </c>
      <c r="J855" s="222" t="s">
        <v>234</v>
      </c>
      <c r="K855" s="222" t="s">
        <v>234</v>
      </c>
      <c r="L855" s="222" t="s">
        <v>234</v>
      </c>
      <c r="M855" s="229" t="s">
        <v>909</v>
      </c>
      <c r="N855" s="235"/>
      <c r="P855" s="236">
        <f>N855-P856-P857</f>
        <v>0</v>
      </c>
      <c r="Q855" s="201" t="s">
        <v>234</v>
      </c>
      <c r="R855" s="235"/>
      <c r="T855" s="236">
        <f>R855+T856+T857</f>
        <v>0</v>
      </c>
      <c r="Z855" s="332"/>
      <c r="AA855" s="332"/>
      <c r="AB855" s="332"/>
    </row>
    <row r="856" spans="1:28" ht="15" customHeight="1" x14ac:dyDescent="0.45">
      <c r="A856" s="201">
        <v>846</v>
      </c>
      <c r="B856" s="201">
        <f t="shared" si="317"/>
        <v>7</v>
      </c>
      <c r="C856" s="202">
        <v>6483181</v>
      </c>
      <c r="E856" s="222" t="s">
        <v>234</v>
      </c>
      <c r="F856" s="222"/>
      <c r="G856" s="222" t="s">
        <v>234</v>
      </c>
      <c r="H856" s="222" t="s">
        <v>234</v>
      </c>
      <c r="I856" s="222" t="s">
        <v>234</v>
      </c>
      <c r="J856" s="230">
        <v>6483181</v>
      </c>
      <c r="K856" s="222" t="s">
        <v>234</v>
      </c>
      <c r="L856" s="222" t="s">
        <v>234</v>
      </c>
      <c r="M856" s="230" t="s">
        <v>910</v>
      </c>
      <c r="N856" s="235"/>
      <c r="P856" s="236">
        <f t="shared" ref="P856:P857" si="322">N856</f>
        <v>0</v>
      </c>
      <c r="Q856" s="201" t="s">
        <v>234</v>
      </c>
      <c r="R856" s="235"/>
      <c r="T856" s="236">
        <f t="shared" ref="T856:T857" si="323">R856</f>
        <v>0</v>
      </c>
      <c r="Z856" s="332"/>
      <c r="AA856" s="332"/>
      <c r="AB856" s="332"/>
    </row>
    <row r="857" spans="1:28" ht="15" customHeight="1" x14ac:dyDescent="0.45">
      <c r="A857" s="201">
        <v>847</v>
      </c>
      <c r="B857" s="201">
        <f t="shared" si="317"/>
        <v>7</v>
      </c>
      <c r="C857" s="202">
        <v>6483188</v>
      </c>
      <c r="E857" s="222" t="s">
        <v>234</v>
      </c>
      <c r="F857" s="222"/>
      <c r="G857" s="222" t="s">
        <v>234</v>
      </c>
      <c r="H857" s="222" t="s">
        <v>234</v>
      </c>
      <c r="I857" s="222" t="s">
        <v>234</v>
      </c>
      <c r="J857" s="230">
        <v>6483188</v>
      </c>
      <c r="K857" s="222" t="s">
        <v>234</v>
      </c>
      <c r="L857" s="222" t="s">
        <v>234</v>
      </c>
      <c r="M857" s="230" t="s">
        <v>909</v>
      </c>
      <c r="N857" s="235"/>
      <c r="P857" s="236">
        <f t="shared" si="322"/>
        <v>0</v>
      </c>
      <c r="Q857" s="201" t="s">
        <v>234</v>
      </c>
      <c r="R857" s="235"/>
      <c r="T857" s="236">
        <f t="shared" si="323"/>
        <v>0</v>
      </c>
      <c r="Z857" s="332"/>
      <c r="AA857" s="332"/>
      <c r="AB857" s="332"/>
    </row>
    <row r="858" spans="1:28" ht="15" customHeight="1" x14ac:dyDescent="0.45">
      <c r="A858" s="201">
        <v>848</v>
      </c>
      <c r="B858" s="201">
        <f t="shared" si="317"/>
        <v>5</v>
      </c>
      <c r="C858" s="202">
        <v>64832</v>
      </c>
      <c r="E858" s="222" t="s">
        <v>234</v>
      </c>
      <c r="F858" s="222"/>
      <c r="G858" s="222" t="s">
        <v>234</v>
      </c>
      <c r="H858" s="227">
        <v>64832</v>
      </c>
      <c r="I858" s="222" t="s">
        <v>234</v>
      </c>
      <c r="J858" s="222" t="s">
        <v>234</v>
      </c>
      <c r="K858" s="222" t="s">
        <v>234</v>
      </c>
      <c r="L858" s="222" t="s">
        <v>234</v>
      </c>
      <c r="M858" s="227" t="s">
        <v>911</v>
      </c>
      <c r="N858" s="235"/>
      <c r="P858" s="236">
        <f>N858</f>
        <v>0</v>
      </c>
      <c r="Q858" s="201" t="s">
        <v>234</v>
      </c>
      <c r="R858" s="235"/>
      <c r="T858" s="236">
        <f>R858</f>
        <v>0</v>
      </c>
      <c r="Z858" s="332"/>
      <c r="AA858" s="332"/>
      <c r="AB858" s="332"/>
    </row>
    <row r="859" spans="1:28" ht="15" customHeight="1" x14ac:dyDescent="0.45">
      <c r="A859" s="201">
        <v>849</v>
      </c>
      <c r="B859" s="201">
        <f t="shared" si="317"/>
        <v>5</v>
      </c>
      <c r="C859" s="202">
        <v>64833</v>
      </c>
      <c r="E859" s="222" t="s">
        <v>234</v>
      </c>
      <c r="F859" s="222"/>
      <c r="G859" s="222" t="s">
        <v>234</v>
      </c>
      <c r="H859" s="227">
        <v>64833</v>
      </c>
      <c r="I859" s="222" t="s">
        <v>234</v>
      </c>
      <c r="J859" s="222" t="s">
        <v>234</v>
      </c>
      <c r="K859" s="222" t="s">
        <v>234</v>
      </c>
      <c r="L859" s="222" t="s">
        <v>234</v>
      </c>
      <c r="M859" s="227" t="s">
        <v>912</v>
      </c>
      <c r="N859" s="235"/>
      <c r="P859" s="236">
        <f>N859-P860-P861-P862-P863-P864-P865-P866</f>
        <v>0</v>
      </c>
      <c r="Q859" s="201" t="s">
        <v>234</v>
      </c>
      <c r="R859" s="235"/>
      <c r="T859" s="236">
        <f>R859+T860+T861+T862+T863+T864+T865+T866</f>
        <v>0</v>
      </c>
      <c r="Z859" s="332"/>
      <c r="AA859" s="332"/>
      <c r="AB859" s="332"/>
    </row>
    <row r="860" spans="1:28" ht="15" customHeight="1" x14ac:dyDescent="0.45">
      <c r="A860" s="201">
        <v>850</v>
      </c>
      <c r="B860" s="201">
        <f t="shared" si="317"/>
        <v>6</v>
      </c>
      <c r="C860" s="202">
        <v>648331</v>
      </c>
      <c r="E860" s="222" t="s">
        <v>234</v>
      </c>
      <c r="F860" s="222"/>
      <c r="G860" s="222" t="s">
        <v>234</v>
      </c>
      <c r="H860" s="222" t="s">
        <v>234</v>
      </c>
      <c r="I860" s="229">
        <v>648331</v>
      </c>
      <c r="J860" s="222" t="s">
        <v>234</v>
      </c>
      <c r="K860" s="222" t="s">
        <v>234</v>
      </c>
      <c r="L860" s="222" t="s">
        <v>234</v>
      </c>
      <c r="M860" s="229" t="s">
        <v>913</v>
      </c>
      <c r="N860" s="235"/>
      <c r="P860" s="236">
        <f>N860</f>
        <v>0</v>
      </c>
      <c r="Q860" s="201" t="s">
        <v>234</v>
      </c>
      <c r="R860" s="235"/>
      <c r="T860" s="236">
        <f>R860</f>
        <v>0</v>
      </c>
      <c r="Z860" s="332"/>
      <c r="AA860" s="332"/>
      <c r="AB860" s="332"/>
    </row>
    <row r="861" spans="1:28" ht="15" customHeight="1" x14ac:dyDescent="0.45">
      <c r="A861" s="201">
        <v>851</v>
      </c>
      <c r="B861" s="201">
        <f t="shared" si="317"/>
        <v>6</v>
      </c>
      <c r="C861" s="202">
        <v>648332</v>
      </c>
      <c r="E861" s="222" t="s">
        <v>234</v>
      </c>
      <c r="F861" s="222"/>
      <c r="G861" s="222" t="s">
        <v>234</v>
      </c>
      <c r="H861" s="222" t="s">
        <v>234</v>
      </c>
      <c r="I861" s="229">
        <v>648332</v>
      </c>
      <c r="J861" s="222" t="s">
        <v>234</v>
      </c>
      <c r="K861" s="222" t="s">
        <v>234</v>
      </c>
      <c r="L861" s="222" t="s">
        <v>234</v>
      </c>
      <c r="M861" s="229" t="s">
        <v>914</v>
      </c>
      <c r="N861" s="235"/>
      <c r="P861" s="236">
        <f t="shared" ref="P861:P866" si="324">N861</f>
        <v>0</v>
      </c>
      <c r="Q861" s="201" t="s">
        <v>234</v>
      </c>
      <c r="R861" s="235"/>
      <c r="T861" s="236">
        <f t="shared" ref="T861:T866" si="325">R861</f>
        <v>0</v>
      </c>
      <c r="Z861" s="332"/>
      <c r="AA861" s="332"/>
      <c r="AB861" s="332"/>
    </row>
    <row r="862" spans="1:28" ht="15" customHeight="1" x14ac:dyDescent="0.45">
      <c r="A862" s="201">
        <v>852</v>
      </c>
      <c r="B862" s="201">
        <f t="shared" si="317"/>
        <v>6</v>
      </c>
      <c r="C862" s="202">
        <v>648333</v>
      </c>
      <c r="E862" s="222" t="s">
        <v>234</v>
      </c>
      <c r="F862" s="222"/>
      <c r="G862" s="222" t="s">
        <v>234</v>
      </c>
      <c r="H862" s="222" t="s">
        <v>234</v>
      </c>
      <c r="I862" s="229">
        <v>648333</v>
      </c>
      <c r="J862" s="222" t="s">
        <v>234</v>
      </c>
      <c r="K862" s="222" t="s">
        <v>234</v>
      </c>
      <c r="L862" s="222" t="s">
        <v>234</v>
      </c>
      <c r="M862" s="229" t="s">
        <v>915</v>
      </c>
      <c r="N862" s="235"/>
      <c r="P862" s="236">
        <f t="shared" si="324"/>
        <v>0</v>
      </c>
      <c r="Q862" s="201" t="s">
        <v>234</v>
      </c>
      <c r="R862" s="235"/>
      <c r="T862" s="236">
        <f t="shared" si="325"/>
        <v>0</v>
      </c>
      <c r="Z862" s="332"/>
      <c r="AA862" s="332"/>
      <c r="AB862" s="332"/>
    </row>
    <row r="863" spans="1:28" ht="15" customHeight="1" x14ac:dyDescent="0.45">
      <c r="A863" s="201">
        <v>853</v>
      </c>
      <c r="B863" s="201">
        <f t="shared" si="317"/>
        <v>6</v>
      </c>
      <c r="C863" s="202">
        <v>648334</v>
      </c>
      <c r="E863" s="222" t="s">
        <v>234</v>
      </c>
      <c r="F863" s="222"/>
      <c r="G863" s="222" t="s">
        <v>234</v>
      </c>
      <c r="H863" s="222" t="s">
        <v>234</v>
      </c>
      <c r="I863" s="229">
        <v>648334</v>
      </c>
      <c r="J863" s="222" t="s">
        <v>234</v>
      </c>
      <c r="K863" s="222" t="s">
        <v>234</v>
      </c>
      <c r="L863" s="222" t="s">
        <v>234</v>
      </c>
      <c r="M863" s="229" t="s">
        <v>916</v>
      </c>
      <c r="N863" s="235"/>
      <c r="P863" s="236">
        <f t="shared" si="324"/>
        <v>0</v>
      </c>
      <c r="Q863" s="201" t="s">
        <v>234</v>
      </c>
      <c r="R863" s="235"/>
      <c r="T863" s="236">
        <f t="shared" si="325"/>
        <v>0</v>
      </c>
      <c r="Z863" s="332"/>
      <c r="AA863" s="332"/>
      <c r="AB863" s="332"/>
    </row>
    <row r="864" spans="1:28" ht="15" customHeight="1" x14ac:dyDescent="0.45">
      <c r="A864" s="201">
        <v>854</v>
      </c>
      <c r="B864" s="201">
        <f t="shared" si="317"/>
        <v>6</v>
      </c>
      <c r="C864" s="202">
        <v>648335</v>
      </c>
      <c r="E864" s="222" t="s">
        <v>234</v>
      </c>
      <c r="F864" s="222"/>
      <c r="G864" s="222" t="s">
        <v>234</v>
      </c>
      <c r="H864" s="222" t="s">
        <v>234</v>
      </c>
      <c r="I864" s="229">
        <v>648335</v>
      </c>
      <c r="J864" s="222" t="s">
        <v>234</v>
      </c>
      <c r="K864" s="222" t="s">
        <v>234</v>
      </c>
      <c r="L864" s="222" t="s">
        <v>234</v>
      </c>
      <c r="M864" s="229" t="s">
        <v>438</v>
      </c>
      <c r="N864" s="235"/>
      <c r="P864" s="236">
        <f t="shared" si="324"/>
        <v>0</v>
      </c>
      <c r="Q864" s="201" t="s">
        <v>234</v>
      </c>
      <c r="R864" s="235"/>
      <c r="T864" s="236">
        <f t="shared" si="325"/>
        <v>0</v>
      </c>
      <c r="Z864" s="332"/>
      <c r="AA864" s="332"/>
      <c r="AB864" s="332"/>
    </row>
    <row r="865" spans="1:28" ht="15" customHeight="1" x14ac:dyDescent="0.45">
      <c r="A865" s="201">
        <v>855</v>
      </c>
      <c r="B865" s="201">
        <f t="shared" si="317"/>
        <v>6</v>
      </c>
      <c r="C865" s="202">
        <v>648336</v>
      </c>
      <c r="E865" s="222" t="s">
        <v>234</v>
      </c>
      <c r="F865" s="222"/>
      <c r="G865" s="222" t="s">
        <v>234</v>
      </c>
      <c r="H865" s="222" t="s">
        <v>234</v>
      </c>
      <c r="I865" s="229">
        <v>648336</v>
      </c>
      <c r="J865" s="222" t="s">
        <v>234</v>
      </c>
      <c r="K865" s="222" t="s">
        <v>234</v>
      </c>
      <c r="L865" s="222" t="s">
        <v>234</v>
      </c>
      <c r="M865" s="229" t="s">
        <v>917</v>
      </c>
      <c r="N865" s="235"/>
      <c r="P865" s="236">
        <f t="shared" si="324"/>
        <v>0</v>
      </c>
      <c r="Q865" s="201" t="s">
        <v>234</v>
      </c>
      <c r="R865" s="235"/>
      <c r="T865" s="236">
        <f t="shared" si="325"/>
        <v>0</v>
      </c>
      <c r="Z865" s="332"/>
      <c r="AA865" s="332"/>
      <c r="AB865" s="332"/>
    </row>
    <row r="866" spans="1:28" ht="15" customHeight="1" x14ac:dyDescent="0.45">
      <c r="A866" s="201">
        <v>856</v>
      </c>
      <c r="B866" s="201">
        <f t="shared" si="317"/>
        <v>6</v>
      </c>
      <c r="C866" s="202">
        <v>648338</v>
      </c>
      <c r="E866" s="222" t="s">
        <v>234</v>
      </c>
      <c r="F866" s="222"/>
      <c r="G866" s="222" t="s">
        <v>234</v>
      </c>
      <c r="H866" s="222" t="s">
        <v>234</v>
      </c>
      <c r="I866" s="229">
        <v>648338</v>
      </c>
      <c r="J866" s="222" t="s">
        <v>234</v>
      </c>
      <c r="K866" s="222" t="s">
        <v>234</v>
      </c>
      <c r="L866" s="222" t="s">
        <v>234</v>
      </c>
      <c r="M866" s="229" t="s">
        <v>918</v>
      </c>
      <c r="N866" s="235"/>
      <c r="P866" s="236">
        <f t="shared" si="324"/>
        <v>0</v>
      </c>
      <c r="Q866" s="201" t="s">
        <v>234</v>
      </c>
      <c r="R866" s="235"/>
      <c r="T866" s="236">
        <f t="shared" si="325"/>
        <v>0</v>
      </c>
      <c r="Z866" s="332"/>
      <c r="AA866" s="332"/>
      <c r="AB866" s="332"/>
    </row>
    <row r="867" spans="1:28" ht="15" customHeight="1" x14ac:dyDescent="0.45">
      <c r="A867" s="201">
        <v>857</v>
      </c>
      <c r="B867" s="201">
        <f t="shared" si="317"/>
        <v>5</v>
      </c>
      <c r="C867" s="202">
        <v>64834</v>
      </c>
      <c r="E867" s="222" t="s">
        <v>234</v>
      </c>
      <c r="F867" s="222"/>
      <c r="G867" s="222" t="s">
        <v>234</v>
      </c>
      <c r="H867" s="227">
        <v>64834</v>
      </c>
      <c r="I867" s="222" t="s">
        <v>234</v>
      </c>
      <c r="J867" s="222" t="s">
        <v>234</v>
      </c>
      <c r="K867" s="222" t="s">
        <v>234</v>
      </c>
      <c r="L867" s="222" t="s">
        <v>234</v>
      </c>
      <c r="M867" s="227" t="s">
        <v>919</v>
      </c>
      <c r="N867" s="235"/>
      <c r="P867" s="236">
        <f>N867-P868-P869-P870</f>
        <v>0</v>
      </c>
      <c r="Q867" s="201" t="s">
        <v>234</v>
      </c>
      <c r="R867" s="235"/>
      <c r="T867" s="236">
        <f>R867+T868+T869+T870</f>
        <v>0</v>
      </c>
      <c r="Z867" s="332"/>
      <c r="AA867" s="332"/>
      <c r="AB867" s="332"/>
    </row>
    <row r="868" spans="1:28" ht="15" customHeight="1" x14ac:dyDescent="0.45">
      <c r="A868" s="201">
        <v>858</v>
      </c>
      <c r="B868" s="201">
        <f t="shared" si="317"/>
        <v>6</v>
      </c>
      <c r="C868" s="202">
        <v>648341</v>
      </c>
      <c r="E868" s="222" t="s">
        <v>234</v>
      </c>
      <c r="F868" s="222"/>
      <c r="G868" s="222" t="s">
        <v>234</v>
      </c>
      <c r="H868" s="222" t="s">
        <v>234</v>
      </c>
      <c r="I868" s="229">
        <v>648341</v>
      </c>
      <c r="J868" s="222" t="s">
        <v>234</v>
      </c>
      <c r="K868" s="222" t="s">
        <v>234</v>
      </c>
      <c r="L868" s="222" t="s">
        <v>234</v>
      </c>
      <c r="M868" s="229" t="s">
        <v>920</v>
      </c>
      <c r="N868" s="235"/>
      <c r="P868" s="236">
        <f t="shared" ref="P868:P870" si="326">N868</f>
        <v>0</v>
      </c>
      <c r="Q868" s="201" t="s">
        <v>234</v>
      </c>
      <c r="R868" s="235"/>
      <c r="T868" s="236">
        <f t="shared" ref="T868:T870" si="327">R868</f>
        <v>0</v>
      </c>
      <c r="Z868" s="332"/>
      <c r="AA868" s="332"/>
      <c r="AB868" s="332"/>
    </row>
    <row r="869" spans="1:28" ht="15" customHeight="1" x14ac:dyDescent="0.45">
      <c r="A869" s="201">
        <v>859</v>
      </c>
      <c r="B869" s="201">
        <f t="shared" si="317"/>
        <v>6</v>
      </c>
      <c r="C869" s="202">
        <v>648342</v>
      </c>
      <c r="E869" s="222" t="s">
        <v>234</v>
      </c>
      <c r="F869" s="222"/>
      <c r="G869" s="222" t="s">
        <v>234</v>
      </c>
      <c r="H869" s="222" t="s">
        <v>234</v>
      </c>
      <c r="I869" s="229">
        <v>648342</v>
      </c>
      <c r="J869" s="222" t="s">
        <v>234</v>
      </c>
      <c r="K869" s="222" t="s">
        <v>234</v>
      </c>
      <c r="L869" s="222" t="s">
        <v>234</v>
      </c>
      <c r="M869" s="229" t="s">
        <v>921</v>
      </c>
      <c r="N869" s="235"/>
      <c r="P869" s="236">
        <f t="shared" si="326"/>
        <v>0</v>
      </c>
      <c r="Q869" s="201" t="s">
        <v>234</v>
      </c>
      <c r="R869" s="235"/>
      <c r="T869" s="236">
        <f t="shared" si="327"/>
        <v>0</v>
      </c>
      <c r="Z869" s="332"/>
      <c r="AA869" s="332"/>
      <c r="AB869" s="332"/>
    </row>
    <row r="870" spans="1:28" ht="15" customHeight="1" x14ac:dyDescent="0.45">
      <c r="A870" s="201">
        <v>860</v>
      </c>
      <c r="B870" s="201">
        <f t="shared" si="317"/>
        <v>6</v>
      </c>
      <c r="C870" s="202">
        <v>648348</v>
      </c>
      <c r="E870" s="222" t="s">
        <v>234</v>
      </c>
      <c r="F870" s="222"/>
      <c r="G870" s="222" t="s">
        <v>234</v>
      </c>
      <c r="H870" s="222" t="s">
        <v>234</v>
      </c>
      <c r="I870" s="229">
        <v>648348</v>
      </c>
      <c r="J870" s="222" t="s">
        <v>234</v>
      </c>
      <c r="K870" s="222" t="s">
        <v>234</v>
      </c>
      <c r="L870" s="222" t="s">
        <v>234</v>
      </c>
      <c r="M870" s="229" t="s">
        <v>922</v>
      </c>
      <c r="N870" s="235"/>
      <c r="P870" s="236">
        <f t="shared" si="326"/>
        <v>0</v>
      </c>
      <c r="Q870" s="201" t="s">
        <v>234</v>
      </c>
      <c r="R870" s="235"/>
      <c r="T870" s="236">
        <f t="shared" si="327"/>
        <v>0</v>
      </c>
      <c r="Z870" s="332"/>
      <c r="AA870" s="332"/>
      <c r="AB870" s="332"/>
    </row>
    <row r="871" spans="1:28" ht="15" customHeight="1" x14ac:dyDescent="0.45">
      <c r="A871" s="201">
        <v>861</v>
      </c>
      <c r="B871" s="201">
        <f t="shared" si="317"/>
        <v>5</v>
      </c>
      <c r="C871" s="202">
        <v>64835</v>
      </c>
      <c r="E871" s="222" t="s">
        <v>234</v>
      </c>
      <c r="F871" s="222"/>
      <c r="G871" s="222" t="s">
        <v>234</v>
      </c>
      <c r="H871" s="227">
        <v>64835</v>
      </c>
      <c r="I871" s="222" t="s">
        <v>234</v>
      </c>
      <c r="J871" s="222" t="s">
        <v>234</v>
      </c>
      <c r="K871" s="222" t="s">
        <v>234</v>
      </c>
      <c r="L871" s="222" t="s">
        <v>234</v>
      </c>
      <c r="M871" s="227" t="s">
        <v>923</v>
      </c>
      <c r="N871" s="235"/>
      <c r="P871" s="236">
        <f>N871</f>
        <v>0</v>
      </c>
      <c r="Q871" s="201" t="s">
        <v>234</v>
      </c>
      <c r="R871" s="235"/>
      <c r="T871" s="236">
        <f>R871</f>
        <v>0</v>
      </c>
      <c r="Z871" s="332"/>
      <c r="AA871" s="332"/>
      <c r="AB871" s="332"/>
    </row>
    <row r="872" spans="1:28" ht="15" customHeight="1" x14ac:dyDescent="0.45">
      <c r="A872" s="201">
        <v>862</v>
      </c>
      <c r="B872" s="201">
        <f t="shared" si="317"/>
        <v>5</v>
      </c>
      <c r="C872" s="202">
        <v>64838</v>
      </c>
      <c r="E872" s="222" t="s">
        <v>234</v>
      </c>
      <c r="F872" s="222"/>
      <c r="G872" s="222" t="s">
        <v>234</v>
      </c>
      <c r="H872" s="227">
        <v>64838</v>
      </c>
      <c r="I872" s="222" t="s">
        <v>234</v>
      </c>
      <c r="J872" s="222" t="s">
        <v>234</v>
      </c>
      <c r="K872" s="222" t="s">
        <v>234</v>
      </c>
      <c r="L872" s="222" t="s">
        <v>234</v>
      </c>
      <c r="M872" s="227" t="s">
        <v>924</v>
      </c>
      <c r="N872" s="235"/>
      <c r="P872" s="236">
        <f>N872</f>
        <v>0</v>
      </c>
      <c r="Q872" s="201" t="s">
        <v>234</v>
      </c>
      <c r="R872" s="235"/>
      <c r="T872" s="236">
        <f>R872</f>
        <v>0</v>
      </c>
      <c r="Z872" s="332"/>
      <c r="AA872" s="332"/>
      <c r="AB872" s="332"/>
    </row>
    <row r="873" spans="1:28" ht="15" customHeight="1" x14ac:dyDescent="0.45">
      <c r="A873" s="201">
        <v>863</v>
      </c>
      <c r="B873" s="201">
        <f t="shared" si="317"/>
        <v>4</v>
      </c>
      <c r="C873" s="202">
        <v>6484</v>
      </c>
      <c r="E873" s="222" t="s">
        <v>234</v>
      </c>
      <c r="F873" s="222"/>
      <c r="G873" s="226">
        <v>6484</v>
      </c>
      <c r="H873" s="222" t="s">
        <v>234</v>
      </c>
      <c r="I873" s="222" t="s">
        <v>234</v>
      </c>
      <c r="J873" s="222" t="s">
        <v>234</v>
      </c>
      <c r="K873" s="222" t="s">
        <v>234</v>
      </c>
      <c r="L873" s="222" t="s">
        <v>234</v>
      </c>
      <c r="M873" s="226" t="s">
        <v>925</v>
      </c>
      <c r="N873" s="235"/>
      <c r="P873" s="236">
        <f>N873-P874-P875-P876-P877-P878</f>
        <v>0</v>
      </c>
      <c r="Q873" s="201" t="s">
        <v>234</v>
      </c>
      <c r="R873" s="235"/>
      <c r="T873" s="236">
        <f>R873+T874+T875+T876+T877+T878</f>
        <v>0</v>
      </c>
      <c r="Z873" s="332"/>
      <c r="AA873" s="332"/>
      <c r="AB873" s="332"/>
    </row>
    <row r="874" spans="1:28" ht="15" customHeight="1" x14ac:dyDescent="0.45">
      <c r="A874" s="201">
        <v>864</v>
      </c>
      <c r="B874" s="201">
        <f t="shared" si="317"/>
        <v>5</v>
      </c>
      <c r="C874" s="202">
        <v>64841</v>
      </c>
      <c r="E874" s="222" t="s">
        <v>234</v>
      </c>
      <c r="F874" s="222"/>
      <c r="G874" s="222" t="s">
        <v>234</v>
      </c>
      <c r="H874" s="227">
        <v>64841</v>
      </c>
      <c r="I874" s="222" t="s">
        <v>234</v>
      </c>
      <c r="J874" s="222" t="s">
        <v>234</v>
      </c>
      <c r="K874" s="222" t="s">
        <v>234</v>
      </c>
      <c r="L874" s="222" t="s">
        <v>234</v>
      </c>
      <c r="M874" s="227" t="s">
        <v>926</v>
      </c>
      <c r="N874" s="235"/>
      <c r="P874" s="236">
        <f t="shared" ref="P874:P878" si="328">N874</f>
        <v>0</v>
      </c>
      <c r="Q874" s="201" t="s">
        <v>234</v>
      </c>
      <c r="R874" s="235"/>
      <c r="T874" s="236">
        <f t="shared" ref="T874:T878" si="329">R874</f>
        <v>0</v>
      </c>
      <c r="Z874" s="332"/>
      <c r="AA874" s="332"/>
      <c r="AB874" s="332"/>
    </row>
    <row r="875" spans="1:28" ht="15" customHeight="1" x14ac:dyDescent="0.45">
      <c r="A875" s="201">
        <v>865</v>
      </c>
      <c r="B875" s="201">
        <f t="shared" si="317"/>
        <v>5</v>
      </c>
      <c r="C875" s="202">
        <v>64842</v>
      </c>
      <c r="E875" s="222" t="s">
        <v>234</v>
      </c>
      <c r="F875" s="222"/>
      <c r="G875" s="222" t="s">
        <v>234</v>
      </c>
      <c r="H875" s="227">
        <v>64842</v>
      </c>
      <c r="I875" s="222" t="s">
        <v>234</v>
      </c>
      <c r="J875" s="222" t="s">
        <v>234</v>
      </c>
      <c r="K875" s="222" t="s">
        <v>234</v>
      </c>
      <c r="L875" s="222" t="s">
        <v>234</v>
      </c>
      <c r="M875" s="227" t="s">
        <v>927</v>
      </c>
      <c r="N875" s="235"/>
      <c r="P875" s="236">
        <f t="shared" si="328"/>
        <v>0</v>
      </c>
      <c r="Q875" s="201" t="s">
        <v>234</v>
      </c>
      <c r="R875" s="235"/>
      <c r="T875" s="236">
        <f t="shared" si="329"/>
        <v>0</v>
      </c>
      <c r="Z875" s="332"/>
      <c r="AA875" s="332"/>
      <c r="AB875" s="332"/>
    </row>
    <row r="876" spans="1:28" ht="15" customHeight="1" x14ac:dyDescent="0.45">
      <c r="A876" s="201">
        <v>866</v>
      </c>
      <c r="B876" s="201">
        <f t="shared" si="317"/>
        <v>5</v>
      </c>
      <c r="C876" s="202">
        <v>64843</v>
      </c>
      <c r="E876" s="222" t="s">
        <v>234</v>
      </c>
      <c r="F876" s="222"/>
      <c r="G876" s="222" t="s">
        <v>234</v>
      </c>
      <c r="H876" s="227">
        <v>64843</v>
      </c>
      <c r="I876" s="222" t="s">
        <v>234</v>
      </c>
      <c r="J876" s="222" t="s">
        <v>234</v>
      </c>
      <c r="K876" s="222" t="s">
        <v>234</v>
      </c>
      <c r="L876" s="222" t="s">
        <v>234</v>
      </c>
      <c r="M876" s="227" t="s">
        <v>928</v>
      </c>
      <c r="N876" s="235"/>
      <c r="P876" s="236">
        <f t="shared" si="328"/>
        <v>0</v>
      </c>
      <c r="Q876" s="201" t="s">
        <v>234</v>
      </c>
      <c r="R876" s="235"/>
      <c r="T876" s="236">
        <f t="shared" si="329"/>
        <v>0</v>
      </c>
      <c r="Z876" s="332"/>
      <c r="AA876" s="332"/>
      <c r="AB876" s="332"/>
    </row>
    <row r="877" spans="1:28" ht="15" customHeight="1" x14ac:dyDescent="0.45">
      <c r="A877" s="201">
        <v>867</v>
      </c>
      <c r="B877" s="201">
        <f t="shared" si="317"/>
        <v>5</v>
      </c>
      <c r="C877" s="202">
        <v>64844</v>
      </c>
      <c r="E877" s="222" t="s">
        <v>234</v>
      </c>
      <c r="F877" s="222"/>
      <c r="G877" s="222" t="s">
        <v>234</v>
      </c>
      <c r="H877" s="227">
        <v>64844</v>
      </c>
      <c r="I877" s="222" t="s">
        <v>234</v>
      </c>
      <c r="J877" s="222" t="s">
        <v>234</v>
      </c>
      <c r="K877" s="222" t="s">
        <v>234</v>
      </c>
      <c r="L877" s="222" t="s">
        <v>234</v>
      </c>
      <c r="M877" s="227" t="s">
        <v>929</v>
      </c>
      <c r="N877" s="235"/>
      <c r="P877" s="236">
        <f t="shared" si="328"/>
        <v>0</v>
      </c>
      <c r="Q877" s="201" t="s">
        <v>234</v>
      </c>
      <c r="R877" s="235"/>
      <c r="T877" s="236">
        <f t="shared" si="329"/>
        <v>0</v>
      </c>
      <c r="Z877" s="332"/>
      <c r="AA877" s="332"/>
      <c r="AB877" s="332"/>
    </row>
    <row r="878" spans="1:28" ht="15" customHeight="1" x14ac:dyDescent="0.45">
      <c r="A878" s="201">
        <v>868</v>
      </c>
      <c r="B878" s="201">
        <f t="shared" si="317"/>
        <v>5</v>
      </c>
      <c r="C878" s="202">
        <v>64848</v>
      </c>
      <c r="E878" s="222" t="s">
        <v>234</v>
      </c>
      <c r="F878" s="222"/>
      <c r="G878" s="222" t="s">
        <v>234</v>
      </c>
      <c r="H878" s="227">
        <v>64848</v>
      </c>
      <c r="I878" s="222" t="s">
        <v>234</v>
      </c>
      <c r="J878" s="222" t="s">
        <v>234</v>
      </c>
      <c r="K878" s="222" t="s">
        <v>234</v>
      </c>
      <c r="L878" s="222" t="s">
        <v>234</v>
      </c>
      <c r="M878" s="227" t="s">
        <v>930</v>
      </c>
      <c r="N878" s="235"/>
      <c r="P878" s="236">
        <f t="shared" si="328"/>
        <v>0</v>
      </c>
      <c r="Q878" s="201" t="s">
        <v>234</v>
      </c>
      <c r="R878" s="235"/>
      <c r="T878" s="236">
        <f t="shared" si="329"/>
        <v>0</v>
      </c>
      <c r="Z878" s="332"/>
      <c r="AA878" s="332"/>
      <c r="AB878" s="332"/>
    </row>
    <row r="879" spans="1:28" ht="15" customHeight="1" x14ac:dyDescent="0.45">
      <c r="A879" s="201">
        <v>869</v>
      </c>
      <c r="B879" s="201">
        <f t="shared" si="317"/>
        <v>4</v>
      </c>
      <c r="C879" s="202">
        <v>6485</v>
      </c>
      <c r="E879" s="222" t="s">
        <v>234</v>
      </c>
      <c r="F879" s="222"/>
      <c r="G879" s="226">
        <v>6485</v>
      </c>
      <c r="H879" s="222" t="s">
        <v>234</v>
      </c>
      <c r="I879" s="222" t="s">
        <v>234</v>
      </c>
      <c r="J879" s="222" t="s">
        <v>234</v>
      </c>
      <c r="K879" s="222" t="s">
        <v>234</v>
      </c>
      <c r="L879" s="222" t="s">
        <v>234</v>
      </c>
      <c r="M879" s="226" t="s">
        <v>931</v>
      </c>
      <c r="N879" s="235"/>
      <c r="P879" s="236">
        <f>N879-P880-P881-P882-P883-P884-P885</f>
        <v>0</v>
      </c>
      <c r="Q879" s="201" t="s">
        <v>234</v>
      </c>
      <c r="R879" s="235"/>
      <c r="T879" s="236">
        <f>R879+T880+T885</f>
        <v>0</v>
      </c>
      <c r="Z879" s="332"/>
      <c r="AA879" s="332"/>
      <c r="AB879" s="332"/>
    </row>
    <row r="880" spans="1:28" ht="15" customHeight="1" x14ac:dyDescent="0.45">
      <c r="A880" s="201">
        <v>870</v>
      </c>
      <c r="B880" s="201">
        <f t="shared" si="317"/>
        <v>5</v>
      </c>
      <c r="C880" s="202">
        <v>64851</v>
      </c>
      <c r="E880" s="222" t="s">
        <v>234</v>
      </c>
      <c r="F880" s="222"/>
      <c r="G880" s="222" t="s">
        <v>234</v>
      </c>
      <c r="H880" s="227">
        <v>64851</v>
      </c>
      <c r="I880" s="222" t="s">
        <v>234</v>
      </c>
      <c r="J880" s="222" t="s">
        <v>234</v>
      </c>
      <c r="K880" s="222" t="s">
        <v>234</v>
      </c>
      <c r="L880" s="222" t="s">
        <v>234</v>
      </c>
      <c r="M880" s="227" t="s">
        <v>932</v>
      </c>
      <c r="N880" s="235"/>
      <c r="P880" s="236">
        <f>N880-P881-P882-P883-P884</f>
        <v>0</v>
      </c>
      <c r="Q880" s="201" t="s">
        <v>234</v>
      </c>
      <c r="R880" s="235"/>
      <c r="T880" s="236">
        <f>R880+T881+T882+T883+T884</f>
        <v>0</v>
      </c>
      <c r="Z880" s="332"/>
      <c r="AA880" s="332"/>
      <c r="AB880" s="332"/>
    </row>
    <row r="881" spans="1:28" ht="15" customHeight="1" x14ac:dyDescent="0.45">
      <c r="A881" s="201">
        <v>871</v>
      </c>
      <c r="B881" s="201">
        <f t="shared" si="317"/>
        <v>6</v>
      </c>
      <c r="C881" s="202">
        <v>648511</v>
      </c>
      <c r="E881" s="222" t="s">
        <v>234</v>
      </c>
      <c r="F881" s="222"/>
      <c r="G881" s="222" t="s">
        <v>234</v>
      </c>
      <c r="H881" s="222" t="s">
        <v>234</v>
      </c>
      <c r="I881" s="229">
        <v>648511</v>
      </c>
      <c r="J881" s="222" t="s">
        <v>234</v>
      </c>
      <c r="K881" s="222" t="s">
        <v>234</v>
      </c>
      <c r="L881" s="222" t="s">
        <v>234</v>
      </c>
      <c r="M881" s="229" t="s">
        <v>933</v>
      </c>
      <c r="N881" s="235"/>
      <c r="P881" s="236">
        <f t="shared" ref="P881:P884" si="330">N881</f>
        <v>0</v>
      </c>
      <c r="Q881" s="201" t="s">
        <v>234</v>
      </c>
      <c r="R881" s="235"/>
      <c r="T881" s="236">
        <f t="shared" ref="T881:T884" si="331">R881</f>
        <v>0</v>
      </c>
      <c r="Z881" s="332"/>
      <c r="AA881" s="332"/>
      <c r="AB881" s="332"/>
    </row>
    <row r="882" spans="1:28" ht="15" customHeight="1" x14ac:dyDescent="0.45">
      <c r="A882" s="201">
        <v>872</v>
      </c>
      <c r="B882" s="201">
        <f t="shared" si="317"/>
        <v>6</v>
      </c>
      <c r="C882" s="202">
        <v>648512</v>
      </c>
      <c r="E882" s="222" t="s">
        <v>234</v>
      </c>
      <c r="F882" s="222"/>
      <c r="G882" s="222" t="s">
        <v>234</v>
      </c>
      <c r="H882" s="222" t="s">
        <v>234</v>
      </c>
      <c r="I882" s="229">
        <v>648512</v>
      </c>
      <c r="J882" s="222" t="s">
        <v>234</v>
      </c>
      <c r="K882" s="222" t="s">
        <v>234</v>
      </c>
      <c r="L882" s="222" t="s">
        <v>234</v>
      </c>
      <c r="M882" s="229" t="s">
        <v>934</v>
      </c>
      <c r="N882" s="235"/>
      <c r="P882" s="236">
        <f t="shared" si="330"/>
        <v>0</v>
      </c>
      <c r="Q882" s="201" t="s">
        <v>234</v>
      </c>
      <c r="R882" s="235"/>
      <c r="T882" s="236">
        <f t="shared" si="331"/>
        <v>0</v>
      </c>
      <c r="Z882" s="332"/>
      <c r="AA882" s="332"/>
      <c r="AB882" s="332"/>
    </row>
    <row r="883" spans="1:28" ht="15" customHeight="1" x14ac:dyDescent="0.45">
      <c r="A883" s="201">
        <v>873</v>
      </c>
      <c r="B883" s="201">
        <f t="shared" si="317"/>
        <v>6</v>
      </c>
      <c r="C883" s="202">
        <v>648513</v>
      </c>
      <c r="E883" s="222" t="s">
        <v>234</v>
      </c>
      <c r="F883" s="222"/>
      <c r="G883" s="222" t="s">
        <v>234</v>
      </c>
      <c r="H883" s="222" t="s">
        <v>234</v>
      </c>
      <c r="I883" s="229">
        <v>648513</v>
      </c>
      <c r="J883" s="222" t="s">
        <v>234</v>
      </c>
      <c r="K883" s="222" t="s">
        <v>234</v>
      </c>
      <c r="L883" s="222" t="s">
        <v>234</v>
      </c>
      <c r="M883" s="229" t="s">
        <v>935</v>
      </c>
      <c r="N883" s="235"/>
      <c r="P883" s="236">
        <f t="shared" si="330"/>
        <v>0</v>
      </c>
      <c r="Q883" s="201" t="s">
        <v>234</v>
      </c>
      <c r="R883" s="235"/>
      <c r="T883" s="236">
        <f t="shared" si="331"/>
        <v>0</v>
      </c>
      <c r="Z883" s="332"/>
      <c r="AA883" s="332"/>
      <c r="AB883" s="332"/>
    </row>
    <row r="884" spans="1:28" ht="15" customHeight="1" x14ac:dyDescent="0.45">
      <c r="A884" s="201">
        <v>874</v>
      </c>
      <c r="B884" s="201">
        <f t="shared" si="317"/>
        <v>6</v>
      </c>
      <c r="C884" s="202">
        <v>648518</v>
      </c>
      <c r="E884" s="222" t="s">
        <v>234</v>
      </c>
      <c r="F884" s="222"/>
      <c r="G884" s="222" t="s">
        <v>234</v>
      </c>
      <c r="H884" s="222" t="s">
        <v>234</v>
      </c>
      <c r="I884" s="229">
        <v>648518</v>
      </c>
      <c r="J884" s="222" t="s">
        <v>234</v>
      </c>
      <c r="K884" s="222" t="s">
        <v>234</v>
      </c>
      <c r="L884" s="222" t="s">
        <v>234</v>
      </c>
      <c r="M884" s="229" t="s">
        <v>469</v>
      </c>
      <c r="N884" s="235"/>
      <c r="P884" s="236">
        <f t="shared" si="330"/>
        <v>0</v>
      </c>
      <c r="Q884" s="201" t="s">
        <v>234</v>
      </c>
      <c r="R884" s="235"/>
      <c r="T884" s="236">
        <f t="shared" si="331"/>
        <v>0</v>
      </c>
      <c r="Z884" s="332"/>
      <c r="AA884" s="332"/>
      <c r="AB884" s="332"/>
    </row>
    <row r="885" spans="1:28" ht="15" customHeight="1" x14ac:dyDescent="0.45">
      <c r="A885" s="201">
        <v>875</v>
      </c>
      <c r="B885" s="201">
        <f t="shared" si="317"/>
        <v>5</v>
      </c>
      <c r="C885" s="202">
        <v>64858</v>
      </c>
      <c r="E885" s="222" t="s">
        <v>234</v>
      </c>
      <c r="F885" s="222"/>
      <c r="G885" s="222" t="s">
        <v>234</v>
      </c>
      <c r="H885" s="227">
        <v>64858</v>
      </c>
      <c r="I885" s="222" t="s">
        <v>234</v>
      </c>
      <c r="J885" s="222" t="s">
        <v>234</v>
      </c>
      <c r="K885" s="222" t="s">
        <v>234</v>
      </c>
      <c r="L885" s="222" t="s">
        <v>234</v>
      </c>
      <c r="M885" s="227" t="s">
        <v>936</v>
      </c>
      <c r="N885" s="235"/>
      <c r="P885" s="236">
        <f>N885</f>
        <v>0</v>
      </c>
      <c r="Q885" s="201" t="s">
        <v>234</v>
      </c>
      <c r="R885" s="235"/>
      <c r="T885" s="236">
        <f>R885</f>
        <v>0</v>
      </c>
      <c r="Z885" s="332"/>
      <c r="AA885" s="332"/>
      <c r="AB885" s="332"/>
    </row>
    <row r="886" spans="1:28" ht="15" customHeight="1" x14ac:dyDescent="0.45">
      <c r="A886" s="201">
        <v>876</v>
      </c>
      <c r="B886" s="201">
        <f t="shared" si="317"/>
        <v>4</v>
      </c>
      <c r="C886" s="202">
        <v>6488</v>
      </c>
      <c r="E886" s="222" t="s">
        <v>234</v>
      </c>
      <c r="F886" s="222"/>
      <c r="G886" s="226">
        <v>6488</v>
      </c>
      <c r="H886" s="222" t="s">
        <v>234</v>
      </c>
      <c r="I886" s="222" t="s">
        <v>234</v>
      </c>
      <c r="J886" s="222" t="s">
        <v>234</v>
      </c>
      <c r="K886" s="222" t="s">
        <v>234</v>
      </c>
      <c r="L886" s="222" t="s">
        <v>234</v>
      </c>
      <c r="M886" s="226" t="s">
        <v>840</v>
      </c>
      <c r="N886" s="235"/>
      <c r="P886" s="236">
        <f>N886-P887-P888</f>
        <v>0</v>
      </c>
      <c r="Q886" s="201" t="s">
        <v>234</v>
      </c>
      <c r="R886" s="235"/>
      <c r="T886" s="236">
        <f>R886+T887+T888</f>
        <v>0</v>
      </c>
      <c r="Z886" s="332"/>
      <c r="AA886" s="332"/>
      <c r="AB886" s="332"/>
    </row>
    <row r="887" spans="1:28" ht="15" customHeight="1" x14ac:dyDescent="0.45">
      <c r="A887" s="201">
        <v>877</v>
      </c>
      <c r="B887" s="201">
        <f t="shared" si="317"/>
        <v>5</v>
      </c>
      <c r="C887" s="202">
        <v>64881</v>
      </c>
      <c r="E887" s="222" t="s">
        <v>234</v>
      </c>
      <c r="F887" s="222"/>
      <c r="G887" s="222" t="s">
        <v>234</v>
      </c>
      <c r="H887" s="227">
        <v>64881</v>
      </c>
      <c r="I887" s="222" t="s">
        <v>234</v>
      </c>
      <c r="J887" s="222" t="s">
        <v>234</v>
      </c>
      <c r="K887" s="222" t="s">
        <v>234</v>
      </c>
      <c r="L887" s="222" t="s">
        <v>234</v>
      </c>
      <c r="M887" s="227" t="s">
        <v>937</v>
      </c>
      <c r="N887" s="235"/>
      <c r="P887" s="236">
        <f t="shared" ref="P887:P888" si="332">N887</f>
        <v>0</v>
      </c>
      <c r="Q887" s="201" t="s">
        <v>234</v>
      </c>
      <c r="R887" s="235"/>
      <c r="T887" s="236">
        <f t="shared" ref="T887:T888" si="333">R887</f>
        <v>0</v>
      </c>
      <c r="Z887" s="332"/>
      <c r="AA887" s="332"/>
      <c r="AB887" s="332"/>
    </row>
    <row r="888" spans="1:28" ht="15" customHeight="1" x14ac:dyDescent="0.45">
      <c r="A888" s="201">
        <v>878</v>
      </c>
      <c r="B888" s="201">
        <f t="shared" si="317"/>
        <v>5</v>
      </c>
      <c r="C888" s="202">
        <v>64888</v>
      </c>
      <c r="E888" s="222" t="s">
        <v>234</v>
      </c>
      <c r="F888" s="222"/>
      <c r="G888" s="222" t="s">
        <v>234</v>
      </c>
      <c r="H888" s="227">
        <v>64888</v>
      </c>
      <c r="I888" s="222" t="s">
        <v>234</v>
      </c>
      <c r="J888" s="222" t="s">
        <v>234</v>
      </c>
      <c r="K888" s="222" t="s">
        <v>234</v>
      </c>
      <c r="L888" s="222" t="s">
        <v>234</v>
      </c>
      <c r="M888" s="227" t="s">
        <v>840</v>
      </c>
      <c r="N888" s="235"/>
      <c r="P888" s="236">
        <f t="shared" si="332"/>
        <v>0</v>
      </c>
      <c r="Q888" s="201" t="s">
        <v>234</v>
      </c>
      <c r="R888" s="235"/>
      <c r="T888" s="236">
        <f t="shared" si="333"/>
        <v>0</v>
      </c>
      <c r="Z888" s="332"/>
      <c r="AA888" s="332"/>
      <c r="AB888" s="332"/>
    </row>
    <row r="889" spans="1:28" ht="15" customHeight="1" x14ac:dyDescent="0.45">
      <c r="A889" s="201">
        <v>879</v>
      </c>
      <c r="B889" s="201">
        <f t="shared" si="317"/>
        <v>3</v>
      </c>
      <c r="C889" s="202">
        <v>649</v>
      </c>
      <c r="E889" s="222" t="s">
        <v>234</v>
      </c>
      <c r="F889" s="223">
        <v>649</v>
      </c>
      <c r="G889" s="222" t="s">
        <v>234</v>
      </c>
      <c r="H889" s="222" t="s">
        <v>234</v>
      </c>
      <c r="I889" s="222" t="s">
        <v>234</v>
      </c>
      <c r="J889" s="222" t="s">
        <v>234</v>
      </c>
      <c r="K889" s="222" t="s">
        <v>234</v>
      </c>
      <c r="L889" s="222" t="s">
        <v>234</v>
      </c>
      <c r="M889" s="223" t="s">
        <v>938</v>
      </c>
      <c r="N889" s="224"/>
      <c r="P889" s="225">
        <f>N889-SUM(P890:P895)</f>
        <v>0</v>
      </c>
      <c r="Q889" s="201" t="s">
        <v>234</v>
      </c>
      <c r="R889" s="224"/>
      <c r="T889" s="225">
        <f>R889+T890+T891+T892+T893+T894+T895</f>
        <v>0</v>
      </c>
      <c r="V889" s="73" t="str">
        <f>IF(OR(P889&lt;0,T889&lt;0),"erreur","OK")</f>
        <v>OK</v>
      </c>
      <c r="X889" s="73" t="str">
        <f>IF(P889&gt;1,"justifier la différence","OK")</f>
        <v>OK</v>
      </c>
      <c r="Z889" s="332"/>
      <c r="AA889" s="332"/>
      <c r="AB889" s="332"/>
    </row>
    <row r="890" spans="1:28" ht="15" customHeight="1" x14ac:dyDescent="0.45">
      <c r="A890" s="201">
        <v>880</v>
      </c>
      <c r="B890" s="201">
        <f t="shared" si="317"/>
        <v>4</v>
      </c>
      <c r="C890" s="202">
        <v>6491</v>
      </c>
      <c r="E890" s="222" t="s">
        <v>234</v>
      </c>
      <c r="F890" s="222"/>
      <c r="G890" s="226">
        <v>6491</v>
      </c>
      <c r="H890" s="222" t="s">
        <v>234</v>
      </c>
      <c r="I890" s="222" t="s">
        <v>234</v>
      </c>
      <c r="J890" s="222" t="s">
        <v>234</v>
      </c>
      <c r="K890" s="222" t="s">
        <v>234</v>
      </c>
      <c r="L890" s="222" t="s">
        <v>234</v>
      </c>
      <c r="M890" s="226" t="s">
        <v>939</v>
      </c>
      <c r="N890" s="224"/>
      <c r="P890" s="225">
        <f>N890</f>
        <v>0</v>
      </c>
      <c r="Q890" s="201" t="s">
        <v>234</v>
      </c>
      <c r="R890" s="224"/>
      <c r="T890" s="225">
        <f>R890</f>
        <v>0</v>
      </c>
      <c r="Z890" s="332"/>
      <c r="AA890" s="332"/>
      <c r="AB890" s="332"/>
    </row>
    <row r="891" spans="1:28" ht="15" customHeight="1" x14ac:dyDescent="0.45">
      <c r="A891" s="201">
        <v>881</v>
      </c>
      <c r="B891" s="201">
        <f t="shared" si="317"/>
        <v>4</v>
      </c>
      <c r="C891" s="202">
        <v>6492</v>
      </c>
      <c r="E891" s="222" t="s">
        <v>234</v>
      </c>
      <c r="F891" s="222"/>
      <c r="G891" s="226">
        <v>6492</v>
      </c>
      <c r="H891" s="222" t="s">
        <v>234</v>
      </c>
      <c r="I891" s="222" t="s">
        <v>234</v>
      </c>
      <c r="J891" s="222" t="s">
        <v>234</v>
      </c>
      <c r="K891" s="222" t="s">
        <v>234</v>
      </c>
      <c r="L891" s="222" t="s">
        <v>234</v>
      </c>
      <c r="M891" s="226" t="s">
        <v>940</v>
      </c>
      <c r="N891" s="224"/>
      <c r="P891" s="225">
        <f t="shared" ref="P891:P895" si="334">N891</f>
        <v>0</v>
      </c>
      <c r="Q891" s="201" t="s">
        <v>234</v>
      </c>
      <c r="R891" s="224"/>
      <c r="T891" s="225">
        <f t="shared" ref="T891:T895" si="335">R891</f>
        <v>0</v>
      </c>
      <c r="Z891" s="332"/>
      <c r="AA891" s="332"/>
      <c r="AB891" s="332"/>
    </row>
    <row r="892" spans="1:28" ht="15" customHeight="1" x14ac:dyDescent="0.45">
      <c r="A892" s="201">
        <v>882</v>
      </c>
      <c r="B892" s="201">
        <f t="shared" si="317"/>
        <v>4</v>
      </c>
      <c r="C892" s="202">
        <v>6493</v>
      </c>
      <c r="E892" s="222" t="s">
        <v>234</v>
      </c>
      <c r="F892" s="222"/>
      <c r="G892" s="226">
        <v>6493</v>
      </c>
      <c r="H892" s="222" t="s">
        <v>234</v>
      </c>
      <c r="I892" s="222" t="s">
        <v>234</v>
      </c>
      <c r="J892" s="222" t="s">
        <v>234</v>
      </c>
      <c r="K892" s="222" t="s">
        <v>234</v>
      </c>
      <c r="L892" s="222" t="s">
        <v>234</v>
      </c>
      <c r="M892" s="226" t="s">
        <v>941</v>
      </c>
      <c r="N892" s="224"/>
      <c r="P892" s="225">
        <f t="shared" si="334"/>
        <v>0</v>
      </c>
      <c r="Q892" s="201" t="s">
        <v>234</v>
      </c>
      <c r="R892" s="224"/>
      <c r="T892" s="225">
        <f t="shared" si="335"/>
        <v>0</v>
      </c>
      <c r="Z892" s="332"/>
      <c r="AA892" s="332"/>
      <c r="AB892" s="332"/>
    </row>
    <row r="893" spans="1:28" ht="15" customHeight="1" x14ac:dyDescent="0.45">
      <c r="A893" s="201">
        <v>883</v>
      </c>
      <c r="B893" s="201">
        <f t="shared" si="317"/>
        <v>4</v>
      </c>
      <c r="C893" s="202">
        <v>6494</v>
      </c>
      <c r="E893" s="222" t="s">
        <v>234</v>
      </c>
      <c r="F893" s="222"/>
      <c r="G893" s="226">
        <v>6494</v>
      </c>
      <c r="H893" s="222" t="s">
        <v>234</v>
      </c>
      <c r="I893" s="222" t="s">
        <v>234</v>
      </c>
      <c r="J893" s="222" t="s">
        <v>234</v>
      </c>
      <c r="K893" s="222" t="s">
        <v>234</v>
      </c>
      <c r="L893" s="222" t="s">
        <v>234</v>
      </c>
      <c r="M893" s="226" t="s">
        <v>942</v>
      </c>
      <c r="N893" s="224"/>
      <c r="P893" s="225">
        <f t="shared" si="334"/>
        <v>0</v>
      </c>
      <c r="Q893" s="201" t="s">
        <v>234</v>
      </c>
      <c r="R893" s="224"/>
      <c r="T893" s="225">
        <f t="shared" si="335"/>
        <v>0</v>
      </c>
      <c r="Z893" s="332"/>
      <c r="AA893" s="332"/>
      <c r="AB893" s="332"/>
    </row>
    <row r="894" spans="1:28" ht="15" customHeight="1" x14ac:dyDescent="0.45">
      <c r="A894" s="201">
        <v>884</v>
      </c>
      <c r="B894" s="201">
        <f t="shared" si="317"/>
        <v>4</v>
      </c>
      <c r="C894" s="202">
        <v>6495</v>
      </c>
      <c r="E894" s="222" t="s">
        <v>234</v>
      </c>
      <c r="F894" s="222"/>
      <c r="G894" s="226">
        <v>6495</v>
      </c>
      <c r="H894" s="222" t="s">
        <v>234</v>
      </c>
      <c r="I894" s="222" t="s">
        <v>234</v>
      </c>
      <c r="J894" s="222" t="s">
        <v>234</v>
      </c>
      <c r="K894" s="222" t="s">
        <v>234</v>
      </c>
      <c r="L894" s="222" t="s">
        <v>234</v>
      </c>
      <c r="M894" s="226" t="s">
        <v>943</v>
      </c>
      <c r="N894" s="224"/>
      <c r="P894" s="225">
        <f t="shared" si="334"/>
        <v>0</v>
      </c>
      <c r="Q894" s="201" t="s">
        <v>234</v>
      </c>
      <c r="R894" s="224"/>
      <c r="T894" s="225">
        <f t="shared" si="335"/>
        <v>0</v>
      </c>
      <c r="Z894" s="332"/>
      <c r="AA894" s="332"/>
      <c r="AB894" s="332"/>
    </row>
    <row r="895" spans="1:28" ht="15" customHeight="1" x14ac:dyDescent="0.45">
      <c r="A895" s="201">
        <v>885</v>
      </c>
      <c r="B895" s="201">
        <f t="shared" si="317"/>
        <v>4</v>
      </c>
      <c r="C895" s="202">
        <v>6498</v>
      </c>
      <c r="E895" s="222" t="s">
        <v>234</v>
      </c>
      <c r="F895" s="222"/>
      <c r="G895" s="226">
        <v>6498</v>
      </c>
      <c r="H895" s="222" t="s">
        <v>234</v>
      </c>
      <c r="I895" s="222" t="s">
        <v>234</v>
      </c>
      <c r="J895" s="222" t="s">
        <v>234</v>
      </c>
      <c r="K895" s="222" t="s">
        <v>234</v>
      </c>
      <c r="L895" s="222" t="s">
        <v>234</v>
      </c>
      <c r="M895" s="226" t="s">
        <v>944</v>
      </c>
      <c r="N895" s="224"/>
      <c r="P895" s="225">
        <f t="shared" si="334"/>
        <v>0</v>
      </c>
      <c r="Q895" s="201" t="s">
        <v>234</v>
      </c>
      <c r="R895" s="224"/>
      <c r="T895" s="225">
        <f t="shared" si="335"/>
        <v>0</v>
      </c>
      <c r="Z895" s="332"/>
      <c r="AA895" s="332"/>
      <c r="AB895" s="332"/>
    </row>
    <row r="896" spans="1:28" ht="15" customHeight="1" x14ac:dyDescent="0.45">
      <c r="A896" s="201">
        <v>886</v>
      </c>
      <c r="B896" s="201">
        <f t="shared" si="317"/>
        <v>2</v>
      </c>
      <c r="C896" s="202">
        <v>65</v>
      </c>
      <c r="E896" s="219">
        <v>65</v>
      </c>
      <c r="F896" s="219"/>
      <c r="G896" s="219" t="s">
        <v>234</v>
      </c>
      <c r="H896" s="219" t="s">
        <v>234</v>
      </c>
      <c r="I896" s="219" t="s">
        <v>234</v>
      </c>
      <c r="J896" s="219" t="s">
        <v>234</v>
      </c>
      <c r="K896" s="219" t="s">
        <v>234</v>
      </c>
      <c r="L896" s="219" t="s">
        <v>234</v>
      </c>
      <c r="M896" s="219" t="s">
        <v>945</v>
      </c>
      <c r="N896" s="234"/>
      <c r="P896" s="220"/>
      <c r="Q896" s="201" t="s">
        <v>234</v>
      </c>
      <c r="R896" s="234"/>
      <c r="T896" s="220"/>
      <c r="Z896" s="332"/>
      <c r="AA896" s="332"/>
      <c r="AB896" s="332"/>
    </row>
    <row r="897" spans="1:28" ht="15" customHeight="1" x14ac:dyDescent="0.45">
      <c r="A897" s="201">
        <v>887</v>
      </c>
      <c r="B897" s="201">
        <f t="shared" si="317"/>
        <v>3</v>
      </c>
      <c r="C897" s="202">
        <v>651</v>
      </c>
      <c r="E897" s="222" t="s">
        <v>234</v>
      </c>
      <c r="F897" s="223">
        <v>651</v>
      </c>
      <c r="G897" s="222" t="s">
        <v>234</v>
      </c>
      <c r="H897" s="222" t="s">
        <v>234</v>
      </c>
      <c r="I897" s="222" t="s">
        <v>234</v>
      </c>
      <c r="J897" s="222" t="s">
        <v>234</v>
      </c>
      <c r="K897" s="222" t="s">
        <v>234</v>
      </c>
      <c r="L897" s="222" t="s">
        <v>234</v>
      </c>
      <c r="M897" s="223" t="s">
        <v>946</v>
      </c>
      <c r="N897" s="224"/>
      <c r="P897" s="225">
        <f>N897-SUM(P898:P906)</f>
        <v>0</v>
      </c>
      <c r="Q897" s="201" t="s">
        <v>234</v>
      </c>
      <c r="R897" s="224"/>
      <c r="T897" s="225">
        <f>R897+T898+T906</f>
        <v>0</v>
      </c>
      <c r="V897" s="73" t="str">
        <f>IF(OR(P897&lt;0,T897&lt;0),"erreur","OK")</f>
        <v>OK</v>
      </c>
      <c r="X897" s="73" t="str">
        <f>IF(P897&gt;1,"justifier la différence","OK")</f>
        <v>OK</v>
      </c>
      <c r="Z897" s="332"/>
      <c r="AA897" s="332"/>
      <c r="AB897" s="332"/>
    </row>
    <row r="898" spans="1:28" ht="15" customHeight="1" x14ac:dyDescent="0.45">
      <c r="A898" s="201">
        <v>888</v>
      </c>
      <c r="B898" s="201">
        <f t="shared" si="317"/>
        <v>4</v>
      </c>
      <c r="C898" s="202">
        <v>6511</v>
      </c>
      <c r="E898" s="222" t="s">
        <v>234</v>
      </c>
      <c r="F898" s="222"/>
      <c r="G898" s="226">
        <v>6511</v>
      </c>
      <c r="H898" s="222" t="s">
        <v>234</v>
      </c>
      <c r="I898" s="222" t="s">
        <v>234</v>
      </c>
      <c r="J898" s="222" t="s">
        <v>234</v>
      </c>
      <c r="K898" s="222" t="s">
        <v>234</v>
      </c>
      <c r="L898" s="222" t="s">
        <v>234</v>
      </c>
      <c r="M898" s="226" t="s">
        <v>947</v>
      </c>
      <c r="N898" s="235"/>
      <c r="P898" s="236">
        <f>N898-P899-P900-P901-P902-P903-P904-P905</f>
        <v>0</v>
      </c>
      <c r="Q898" s="201" t="s">
        <v>234</v>
      </c>
      <c r="R898" s="235"/>
      <c r="T898" s="236">
        <f>R898+T899+T900+T901+T902+T903+T904+T905</f>
        <v>0</v>
      </c>
      <c r="Z898" s="332"/>
      <c r="AA898" s="332"/>
      <c r="AB898" s="332"/>
    </row>
    <row r="899" spans="1:28" ht="15" customHeight="1" x14ac:dyDescent="0.45">
      <c r="A899" s="201">
        <v>889</v>
      </c>
      <c r="B899" s="201">
        <f t="shared" si="317"/>
        <v>5</v>
      </c>
      <c r="C899" s="202">
        <v>65111</v>
      </c>
      <c r="E899" s="222" t="s">
        <v>234</v>
      </c>
      <c r="F899" s="222"/>
      <c r="G899" s="222" t="s">
        <v>234</v>
      </c>
      <c r="H899" s="227">
        <v>65111</v>
      </c>
      <c r="I899" s="222" t="s">
        <v>234</v>
      </c>
      <c r="J899" s="222" t="s">
        <v>234</v>
      </c>
      <c r="K899" s="222" t="s">
        <v>234</v>
      </c>
      <c r="L899" s="222" t="s">
        <v>234</v>
      </c>
      <c r="M899" s="227" t="s">
        <v>948</v>
      </c>
      <c r="N899" s="235"/>
      <c r="P899" s="236">
        <f t="shared" ref="P899:P905" si="336">N899</f>
        <v>0</v>
      </c>
      <c r="Q899" s="201" t="s">
        <v>234</v>
      </c>
      <c r="R899" s="235"/>
      <c r="T899" s="236">
        <f t="shared" ref="T899:T905" si="337">R899</f>
        <v>0</v>
      </c>
      <c r="Z899" s="332"/>
      <c r="AA899" s="332"/>
      <c r="AB899" s="332"/>
    </row>
    <row r="900" spans="1:28" ht="15" customHeight="1" x14ac:dyDescent="0.45">
      <c r="A900" s="201">
        <v>890</v>
      </c>
      <c r="B900" s="201">
        <f t="shared" si="317"/>
        <v>5</v>
      </c>
      <c r="C900" s="202">
        <v>65112</v>
      </c>
      <c r="E900" s="222" t="s">
        <v>234</v>
      </c>
      <c r="F900" s="222"/>
      <c r="G900" s="222" t="s">
        <v>234</v>
      </c>
      <c r="H900" s="227">
        <v>65112</v>
      </c>
      <c r="I900" s="222" t="s">
        <v>234</v>
      </c>
      <c r="J900" s="222" t="s">
        <v>234</v>
      </c>
      <c r="K900" s="222" t="s">
        <v>234</v>
      </c>
      <c r="L900" s="222" t="s">
        <v>234</v>
      </c>
      <c r="M900" s="227" t="s">
        <v>949</v>
      </c>
      <c r="N900" s="235"/>
      <c r="P900" s="236">
        <f t="shared" si="336"/>
        <v>0</v>
      </c>
      <c r="Q900" s="201" t="s">
        <v>234</v>
      </c>
      <c r="R900" s="235"/>
      <c r="T900" s="236">
        <f t="shared" si="337"/>
        <v>0</v>
      </c>
      <c r="Z900" s="332"/>
      <c r="AA900" s="332"/>
      <c r="AB900" s="332"/>
    </row>
    <row r="901" spans="1:28" ht="15" customHeight="1" x14ac:dyDescent="0.45">
      <c r="A901" s="201">
        <v>891</v>
      </c>
      <c r="B901" s="201">
        <f t="shared" si="317"/>
        <v>5</v>
      </c>
      <c r="C901" s="202">
        <v>65113</v>
      </c>
      <c r="E901" s="222" t="s">
        <v>234</v>
      </c>
      <c r="F901" s="222"/>
      <c r="G901" s="222" t="s">
        <v>234</v>
      </c>
      <c r="H901" s="227">
        <v>65113</v>
      </c>
      <c r="I901" s="222" t="s">
        <v>234</v>
      </c>
      <c r="J901" s="222" t="s">
        <v>234</v>
      </c>
      <c r="K901" s="222" t="s">
        <v>234</v>
      </c>
      <c r="L901" s="222" t="s">
        <v>234</v>
      </c>
      <c r="M901" s="227" t="s">
        <v>950</v>
      </c>
      <c r="N901" s="235"/>
      <c r="P901" s="236">
        <f t="shared" si="336"/>
        <v>0</v>
      </c>
      <c r="Q901" s="201" t="s">
        <v>234</v>
      </c>
      <c r="R901" s="235"/>
      <c r="T901" s="236">
        <f t="shared" si="337"/>
        <v>0</v>
      </c>
      <c r="Z901" s="332"/>
      <c r="AA901" s="332"/>
      <c r="AB901" s="332"/>
    </row>
    <row r="902" spans="1:28" ht="15" customHeight="1" x14ac:dyDescent="0.45">
      <c r="A902" s="201">
        <v>892</v>
      </c>
      <c r="B902" s="201">
        <f t="shared" si="317"/>
        <v>5</v>
      </c>
      <c r="C902" s="202">
        <v>65114</v>
      </c>
      <c r="E902" s="222" t="s">
        <v>234</v>
      </c>
      <c r="F902" s="222"/>
      <c r="G902" s="222" t="s">
        <v>234</v>
      </c>
      <c r="H902" s="227">
        <v>65114</v>
      </c>
      <c r="I902" s="222" t="s">
        <v>234</v>
      </c>
      <c r="J902" s="222" t="s">
        <v>234</v>
      </c>
      <c r="K902" s="222" t="s">
        <v>234</v>
      </c>
      <c r="L902" s="222" t="s">
        <v>234</v>
      </c>
      <c r="M902" s="227" t="s">
        <v>951</v>
      </c>
      <c r="N902" s="235"/>
      <c r="P902" s="236">
        <f t="shared" si="336"/>
        <v>0</v>
      </c>
      <c r="Q902" s="201" t="s">
        <v>234</v>
      </c>
      <c r="R902" s="235"/>
      <c r="T902" s="236">
        <f t="shared" si="337"/>
        <v>0</v>
      </c>
      <c r="Z902" s="332"/>
      <c r="AA902" s="332"/>
      <c r="AB902" s="332"/>
    </row>
    <row r="903" spans="1:28" ht="15" customHeight="1" x14ac:dyDescent="0.45">
      <c r="A903" s="201">
        <v>893</v>
      </c>
      <c r="B903" s="201">
        <f t="shared" si="317"/>
        <v>5</v>
      </c>
      <c r="C903" s="202">
        <v>65115</v>
      </c>
      <c r="E903" s="222" t="s">
        <v>234</v>
      </c>
      <c r="F903" s="222"/>
      <c r="G903" s="222" t="s">
        <v>234</v>
      </c>
      <c r="H903" s="227">
        <v>65115</v>
      </c>
      <c r="I903" s="222" t="s">
        <v>234</v>
      </c>
      <c r="J903" s="222" t="s">
        <v>234</v>
      </c>
      <c r="K903" s="222" t="s">
        <v>234</v>
      </c>
      <c r="L903" s="222" t="s">
        <v>234</v>
      </c>
      <c r="M903" s="227" t="s">
        <v>952</v>
      </c>
      <c r="N903" s="235"/>
      <c r="P903" s="236">
        <f t="shared" si="336"/>
        <v>0</v>
      </c>
      <c r="Q903" s="201" t="s">
        <v>234</v>
      </c>
      <c r="R903" s="235"/>
      <c r="T903" s="236">
        <f t="shared" si="337"/>
        <v>0</v>
      </c>
      <c r="Z903" s="332"/>
      <c r="AA903" s="332"/>
      <c r="AB903" s="332"/>
    </row>
    <row r="904" spans="1:28" ht="15" customHeight="1" x14ac:dyDescent="0.45">
      <c r="A904" s="201">
        <v>894</v>
      </c>
      <c r="B904" s="201">
        <f t="shared" si="317"/>
        <v>5</v>
      </c>
      <c r="C904" s="202">
        <v>65116</v>
      </c>
      <c r="E904" s="222" t="s">
        <v>234</v>
      </c>
      <c r="F904" s="222"/>
      <c r="G904" s="222" t="s">
        <v>234</v>
      </c>
      <c r="H904" s="227">
        <v>65116</v>
      </c>
      <c r="I904" s="222" t="s">
        <v>234</v>
      </c>
      <c r="J904" s="222" t="s">
        <v>234</v>
      </c>
      <c r="K904" s="222" t="s">
        <v>234</v>
      </c>
      <c r="L904" s="222" t="s">
        <v>234</v>
      </c>
      <c r="M904" s="227" t="s">
        <v>953</v>
      </c>
      <c r="N904" s="235"/>
      <c r="P904" s="236">
        <f t="shared" si="336"/>
        <v>0</v>
      </c>
      <c r="Q904" s="201" t="s">
        <v>234</v>
      </c>
      <c r="R904" s="235"/>
      <c r="T904" s="236">
        <f t="shared" si="337"/>
        <v>0</v>
      </c>
      <c r="Z904" s="332"/>
      <c r="AA904" s="332"/>
      <c r="AB904" s="332"/>
    </row>
    <row r="905" spans="1:28" ht="15" customHeight="1" x14ac:dyDescent="0.45">
      <c r="A905" s="201">
        <v>895</v>
      </c>
      <c r="B905" s="201">
        <f t="shared" si="317"/>
        <v>5</v>
      </c>
      <c r="C905" s="202">
        <v>65117</v>
      </c>
      <c r="E905" s="222" t="s">
        <v>234</v>
      </c>
      <c r="F905" s="222"/>
      <c r="G905" s="222" t="s">
        <v>234</v>
      </c>
      <c r="H905" s="227">
        <v>65117</v>
      </c>
      <c r="I905" s="222" t="s">
        <v>234</v>
      </c>
      <c r="J905" s="222" t="s">
        <v>234</v>
      </c>
      <c r="K905" s="222" t="s">
        <v>234</v>
      </c>
      <c r="L905" s="222" t="s">
        <v>234</v>
      </c>
      <c r="M905" s="227" t="s">
        <v>954</v>
      </c>
      <c r="N905" s="235"/>
      <c r="P905" s="236">
        <f t="shared" si="336"/>
        <v>0</v>
      </c>
      <c r="Q905" s="201" t="s">
        <v>234</v>
      </c>
      <c r="R905" s="235"/>
      <c r="T905" s="236">
        <f t="shared" si="337"/>
        <v>0</v>
      </c>
      <c r="Z905" s="332"/>
      <c r="AA905" s="332"/>
      <c r="AB905" s="332"/>
    </row>
    <row r="906" spans="1:28" ht="15" customHeight="1" x14ac:dyDescent="0.45">
      <c r="A906" s="201">
        <v>896</v>
      </c>
      <c r="B906" s="201">
        <f t="shared" si="317"/>
        <v>4</v>
      </c>
      <c r="C906" s="202">
        <v>6512</v>
      </c>
      <c r="E906" s="222" t="s">
        <v>234</v>
      </c>
      <c r="F906" s="222"/>
      <c r="G906" s="226">
        <v>6512</v>
      </c>
      <c r="H906" s="222" t="s">
        <v>234</v>
      </c>
      <c r="I906" s="222" t="s">
        <v>234</v>
      </c>
      <c r="J906" s="222" t="s">
        <v>234</v>
      </c>
      <c r="K906" s="222" t="s">
        <v>234</v>
      </c>
      <c r="L906" s="222" t="s">
        <v>234</v>
      </c>
      <c r="M906" s="226" t="s">
        <v>955</v>
      </c>
      <c r="N906" s="235"/>
      <c r="P906" s="236">
        <f>N906</f>
        <v>0</v>
      </c>
      <c r="Q906" s="201" t="s">
        <v>234</v>
      </c>
      <c r="R906" s="235"/>
      <c r="T906" s="236">
        <f>R906</f>
        <v>0</v>
      </c>
      <c r="Z906" s="332"/>
      <c r="AA906" s="332"/>
      <c r="AB906" s="332"/>
    </row>
    <row r="907" spans="1:28" ht="15" customHeight="1" x14ac:dyDescent="0.45">
      <c r="A907" s="201">
        <v>897</v>
      </c>
      <c r="B907" s="201">
        <f t="shared" si="317"/>
        <v>3</v>
      </c>
      <c r="C907" s="202">
        <v>653</v>
      </c>
      <c r="E907" s="222" t="s">
        <v>234</v>
      </c>
      <c r="F907" s="223">
        <v>653</v>
      </c>
      <c r="G907" s="222" t="s">
        <v>234</v>
      </c>
      <c r="H907" s="222" t="s">
        <v>234</v>
      </c>
      <c r="I907" s="222" t="s">
        <v>234</v>
      </c>
      <c r="J907" s="222" t="s">
        <v>234</v>
      </c>
      <c r="K907" s="222" t="s">
        <v>234</v>
      </c>
      <c r="L907" s="222" t="s">
        <v>234</v>
      </c>
      <c r="M907" s="223" t="s">
        <v>956</v>
      </c>
      <c r="N907" s="224"/>
      <c r="P907" s="225">
        <f>N907-SUM(P908:P915)</f>
        <v>0</v>
      </c>
      <c r="Q907" s="201" t="s">
        <v>234</v>
      </c>
      <c r="R907" s="224"/>
      <c r="T907" s="225">
        <f>R907+T908+T913+T914+T915</f>
        <v>0</v>
      </c>
      <c r="V907" s="73" t="str">
        <f>IF(OR(P907&lt;0,T907&lt;0),"erreur","OK")</f>
        <v>OK</v>
      </c>
      <c r="X907" s="73" t="str">
        <f>IF(P907&gt;1,"justifier la différence","OK")</f>
        <v>OK</v>
      </c>
      <c r="Z907" s="332"/>
      <c r="AA907" s="332"/>
      <c r="AB907" s="332"/>
    </row>
    <row r="908" spans="1:28" ht="15" customHeight="1" x14ac:dyDescent="0.45">
      <c r="A908" s="201">
        <v>898</v>
      </c>
      <c r="B908" s="201">
        <f t="shared" ref="B908:B971" si="338">LEN(C908)</f>
        <v>4</v>
      </c>
      <c r="C908" s="202">
        <v>6531</v>
      </c>
      <c r="E908" s="222" t="s">
        <v>234</v>
      </c>
      <c r="F908" s="222"/>
      <c r="G908" s="226">
        <v>6531</v>
      </c>
      <c r="H908" s="222" t="s">
        <v>234</v>
      </c>
      <c r="I908" s="222" t="s">
        <v>234</v>
      </c>
      <c r="J908" s="222" t="s">
        <v>234</v>
      </c>
      <c r="K908" s="222" t="s">
        <v>234</v>
      </c>
      <c r="L908" s="222" t="s">
        <v>234</v>
      </c>
      <c r="M908" s="226" t="s">
        <v>957</v>
      </c>
      <c r="N908" s="235"/>
      <c r="P908" s="236">
        <f>N908-P909-P910-P911-P912</f>
        <v>0</v>
      </c>
      <c r="Q908" s="201" t="s">
        <v>234</v>
      </c>
      <c r="R908" s="235"/>
      <c r="T908" s="236">
        <f>R908+T909+T910+T911+T912</f>
        <v>0</v>
      </c>
      <c r="Z908" s="332"/>
      <c r="AA908" s="332"/>
      <c r="AB908" s="332"/>
    </row>
    <row r="909" spans="1:28" ht="15" customHeight="1" x14ac:dyDescent="0.45">
      <c r="A909" s="201">
        <v>899</v>
      </c>
      <c r="B909" s="201">
        <f t="shared" si="338"/>
        <v>5</v>
      </c>
      <c r="C909" s="202">
        <v>65311</v>
      </c>
      <c r="E909" s="222" t="s">
        <v>234</v>
      </c>
      <c r="F909" s="222"/>
      <c r="G909" s="222" t="s">
        <v>234</v>
      </c>
      <c r="H909" s="227">
        <v>65311</v>
      </c>
      <c r="I909" s="222" t="s">
        <v>234</v>
      </c>
      <c r="J909" s="222" t="s">
        <v>234</v>
      </c>
      <c r="K909" s="222" t="s">
        <v>234</v>
      </c>
      <c r="L909" s="222" t="s">
        <v>234</v>
      </c>
      <c r="M909" s="227" t="s">
        <v>958</v>
      </c>
      <c r="N909" s="235"/>
      <c r="P909" s="236">
        <f t="shared" ref="P909:P912" si="339">N909</f>
        <v>0</v>
      </c>
      <c r="Q909" s="201" t="s">
        <v>234</v>
      </c>
      <c r="R909" s="235"/>
      <c r="T909" s="236">
        <f t="shared" ref="T909:T912" si="340">R909</f>
        <v>0</v>
      </c>
      <c r="Z909" s="332"/>
      <c r="AA909" s="332"/>
      <c r="AB909" s="332"/>
    </row>
    <row r="910" spans="1:28" ht="15" customHeight="1" x14ac:dyDescent="0.45">
      <c r="A910" s="201">
        <v>900</v>
      </c>
      <c r="B910" s="201">
        <f t="shared" si="338"/>
        <v>5</v>
      </c>
      <c r="C910" s="202">
        <v>65312</v>
      </c>
      <c r="E910" s="222" t="s">
        <v>234</v>
      </c>
      <c r="F910" s="222"/>
      <c r="G910" s="222" t="s">
        <v>234</v>
      </c>
      <c r="H910" s="227">
        <v>65312</v>
      </c>
      <c r="I910" s="222" t="s">
        <v>234</v>
      </c>
      <c r="J910" s="222" t="s">
        <v>234</v>
      </c>
      <c r="K910" s="222" t="s">
        <v>234</v>
      </c>
      <c r="L910" s="222" t="s">
        <v>234</v>
      </c>
      <c r="M910" s="227" t="s">
        <v>950</v>
      </c>
      <c r="N910" s="235"/>
      <c r="P910" s="236">
        <f t="shared" si="339"/>
        <v>0</v>
      </c>
      <c r="Q910" s="201" t="s">
        <v>234</v>
      </c>
      <c r="R910" s="235"/>
      <c r="T910" s="236">
        <f t="shared" si="340"/>
        <v>0</v>
      </c>
      <c r="Z910" s="332"/>
      <c r="AA910" s="332"/>
      <c r="AB910" s="332"/>
    </row>
    <row r="911" spans="1:28" ht="15" customHeight="1" x14ac:dyDescent="0.45">
      <c r="A911" s="201">
        <v>901</v>
      </c>
      <c r="B911" s="201">
        <f t="shared" si="338"/>
        <v>5</v>
      </c>
      <c r="C911" s="202">
        <v>65313</v>
      </c>
      <c r="E911" s="222" t="s">
        <v>234</v>
      </c>
      <c r="F911" s="222"/>
      <c r="G911" s="222" t="s">
        <v>234</v>
      </c>
      <c r="H911" s="227">
        <v>65313</v>
      </c>
      <c r="I911" s="222" t="s">
        <v>234</v>
      </c>
      <c r="J911" s="222" t="s">
        <v>234</v>
      </c>
      <c r="K911" s="222" t="s">
        <v>234</v>
      </c>
      <c r="L911" s="222" t="s">
        <v>234</v>
      </c>
      <c r="M911" s="227" t="s">
        <v>954</v>
      </c>
      <c r="N911" s="235"/>
      <c r="P911" s="236">
        <f t="shared" si="339"/>
        <v>0</v>
      </c>
      <c r="Q911" s="201" t="s">
        <v>234</v>
      </c>
      <c r="R911" s="235"/>
      <c r="T911" s="236">
        <f t="shared" si="340"/>
        <v>0</v>
      </c>
      <c r="Z911" s="332"/>
      <c r="AA911" s="332"/>
      <c r="AB911" s="332"/>
    </row>
    <row r="912" spans="1:28" ht="15" customHeight="1" x14ac:dyDescent="0.45">
      <c r="A912" s="201">
        <v>902</v>
      </c>
      <c r="B912" s="201">
        <f t="shared" si="338"/>
        <v>5</v>
      </c>
      <c r="C912" s="202">
        <v>65318</v>
      </c>
      <c r="E912" s="222" t="s">
        <v>234</v>
      </c>
      <c r="F912" s="222"/>
      <c r="G912" s="222" t="s">
        <v>234</v>
      </c>
      <c r="H912" s="227">
        <v>65318</v>
      </c>
      <c r="I912" s="222" t="s">
        <v>234</v>
      </c>
      <c r="J912" s="222" t="s">
        <v>234</v>
      </c>
      <c r="K912" s="222" t="s">
        <v>234</v>
      </c>
      <c r="L912" s="222" t="s">
        <v>234</v>
      </c>
      <c r="M912" s="227" t="s">
        <v>959</v>
      </c>
      <c r="N912" s="235"/>
      <c r="P912" s="236">
        <f t="shared" si="339"/>
        <v>0</v>
      </c>
      <c r="Q912" s="201" t="s">
        <v>234</v>
      </c>
      <c r="R912" s="235"/>
      <c r="T912" s="236">
        <f t="shared" si="340"/>
        <v>0</v>
      </c>
      <c r="Z912" s="332"/>
      <c r="AA912" s="332"/>
      <c r="AB912" s="332"/>
    </row>
    <row r="913" spans="1:28" ht="15" customHeight="1" x14ac:dyDescent="0.45">
      <c r="A913" s="201">
        <v>903</v>
      </c>
      <c r="B913" s="201">
        <f t="shared" si="338"/>
        <v>4</v>
      </c>
      <c r="C913" s="202">
        <v>6532</v>
      </c>
      <c r="E913" s="222" t="s">
        <v>234</v>
      </c>
      <c r="F913" s="222"/>
      <c r="G913" s="226">
        <v>6532</v>
      </c>
      <c r="H913" s="222" t="s">
        <v>234</v>
      </c>
      <c r="I913" s="222" t="s">
        <v>234</v>
      </c>
      <c r="J913" s="222" t="s">
        <v>234</v>
      </c>
      <c r="K913" s="222" t="s">
        <v>234</v>
      </c>
      <c r="L913" s="222" t="s">
        <v>234</v>
      </c>
      <c r="M913" s="226" t="s">
        <v>960</v>
      </c>
      <c r="N913" s="235"/>
      <c r="P913" s="236">
        <f>N913</f>
        <v>0</v>
      </c>
      <c r="Q913" s="201" t="s">
        <v>234</v>
      </c>
      <c r="R913" s="235"/>
      <c r="T913" s="236">
        <f>R913</f>
        <v>0</v>
      </c>
      <c r="Z913" s="332"/>
      <c r="AA913" s="332"/>
      <c r="AB913" s="332"/>
    </row>
    <row r="914" spans="1:28" ht="15" customHeight="1" x14ac:dyDescent="0.45">
      <c r="A914" s="201">
        <v>904</v>
      </c>
      <c r="B914" s="201">
        <f t="shared" si="338"/>
        <v>4</v>
      </c>
      <c r="C914" s="202">
        <v>6533</v>
      </c>
      <c r="E914" s="222" t="s">
        <v>234</v>
      </c>
      <c r="F914" s="222"/>
      <c r="G914" s="226">
        <v>6533</v>
      </c>
      <c r="H914" s="222" t="s">
        <v>234</v>
      </c>
      <c r="I914" s="222" t="s">
        <v>234</v>
      </c>
      <c r="J914" s="222" t="s">
        <v>234</v>
      </c>
      <c r="K914" s="222" t="s">
        <v>234</v>
      </c>
      <c r="L914" s="222" t="s">
        <v>234</v>
      </c>
      <c r="M914" s="226" t="s">
        <v>961</v>
      </c>
      <c r="N914" s="235"/>
      <c r="P914" s="236">
        <f t="shared" ref="P914:P915" si="341">N914</f>
        <v>0</v>
      </c>
      <c r="Q914" s="201" t="s">
        <v>234</v>
      </c>
      <c r="R914" s="235"/>
      <c r="T914" s="236">
        <f t="shared" ref="T914:T915" si="342">R914</f>
        <v>0</v>
      </c>
      <c r="Z914" s="332"/>
      <c r="AA914" s="332"/>
      <c r="AB914" s="332"/>
    </row>
    <row r="915" spans="1:28" ht="15" customHeight="1" x14ac:dyDescent="0.45">
      <c r="A915" s="201">
        <v>905</v>
      </c>
      <c r="B915" s="201">
        <f t="shared" si="338"/>
        <v>4</v>
      </c>
      <c r="C915" s="202">
        <v>6534</v>
      </c>
      <c r="E915" s="222" t="s">
        <v>234</v>
      </c>
      <c r="F915" s="222"/>
      <c r="G915" s="226">
        <v>6534</v>
      </c>
      <c r="H915" s="222" t="s">
        <v>234</v>
      </c>
      <c r="I915" s="222" t="s">
        <v>234</v>
      </c>
      <c r="J915" s="222" t="s">
        <v>234</v>
      </c>
      <c r="K915" s="222" t="s">
        <v>234</v>
      </c>
      <c r="L915" s="222" t="s">
        <v>234</v>
      </c>
      <c r="M915" s="226" t="s">
        <v>962</v>
      </c>
      <c r="N915" s="235"/>
      <c r="P915" s="236">
        <f t="shared" si="341"/>
        <v>0</v>
      </c>
      <c r="Q915" s="201" t="s">
        <v>234</v>
      </c>
      <c r="R915" s="235"/>
      <c r="T915" s="236">
        <f t="shared" si="342"/>
        <v>0</v>
      </c>
      <c r="Z915" s="332"/>
      <c r="AA915" s="332"/>
      <c r="AB915" s="332"/>
    </row>
    <row r="916" spans="1:28" ht="15" customHeight="1" x14ac:dyDescent="0.45">
      <c r="A916" s="201">
        <v>906</v>
      </c>
      <c r="B916" s="201">
        <f t="shared" si="338"/>
        <v>3</v>
      </c>
      <c r="C916" s="202">
        <v>654</v>
      </c>
      <c r="E916" s="222" t="s">
        <v>234</v>
      </c>
      <c r="F916" s="223">
        <v>654</v>
      </c>
      <c r="G916" s="222" t="s">
        <v>234</v>
      </c>
      <c r="H916" s="222" t="s">
        <v>234</v>
      </c>
      <c r="I916" s="222" t="s">
        <v>234</v>
      </c>
      <c r="J916" s="222" t="s">
        <v>234</v>
      </c>
      <c r="K916" s="222" t="s">
        <v>234</v>
      </c>
      <c r="L916" s="222" t="s">
        <v>234</v>
      </c>
      <c r="M916" s="223" t="s">
        <v>963</v>
      </c>
      <c r="N916" s="224"/>
      <c r="P916" s="225">
        <f>N916-SUM(P917:P920)</f>
        <v>0</v>
      </c>
      <c r="Q916" s="201" t="s">
        <v>234</v>
      </c>
      <c r="R916" s="224"/>
      <c r="T916" s="225">
        <f>R916+T917+T918+T919+T920</f>
        <v>0</v>
      </c>
      <c r="V916" s="73" t="str">
        <f>IF(OR(P916&lt;0,T916&lt;0),"erreur","OK")</f>
        <v>OK</v>
      </c>
      <c r="X916" s="73" t="str">
        <f>IF(P916&gt;1,"justifier la différence","OK")</f>
        <v>OK</v>
      </c>
      <c r="Z916" s="332"/>
      <c r="AA916" s="332"/>
      <c r="AB916" s="332"/>
    </row>
    <row r="917" spans="1:28" ht="15" customHeight="1" x14ac:dyDescent="0.45">
      <c r="A917" s="201">
        <v>907</v>
      </c>
      <c r="B917" s="201">
        <f t="shared" si="338"/>
        <v>4</v>
      </c>
      <c r="C917" s="202">
        <v>6541</v>
      </c>
      <c r="E917" s="222" t="s">
        <v>234</v>
      </c>
      <c r="F917" s="222"/>
      <c r="G917" s="226">
        <v>6541</v>
      </c>
      <c r="H917" s="222" t="s">
        <v>234</v>
      </c>
      <c r="I917" s="222" t="s">
        <v>234</v>
      </c>
      <c r="J917" s="222" t="s">
        <v>234</v>
      </c>
      <c r="K917" s="222" t="s">
        <v>234</v>
      </c>
      <c r="L917" s="222" t="s">
        <v>234</v>
      </c>
      <c r="M917" s="226" t="s">
        <v>958</v>
      </c>
      <c r="N917" s="235"/>
      <c r="P917" s="236">
        <f t="shared" ref="P917:P920" si="343">N917</f>
        <v>0</v>
      </c>
      <c r="Q917" s="201" t="s">
        <v>234</v>
      </c>
      <c r="R917" s="235"/>
      <c r="T917" s="236">
        <f t="shared" ref="T917:T920" si="344">R917</f>
        <v>0</v>
      </c>
      <c r="Z917" s="332"/>
      <c r="AA917" s="332"/>
      <c r="AB917" s="332"/>
    </row>
    <row r="918" spans="1:28" ht="15" customHeight="1" x14ac:dyDescent="0.45">
      <c r="A918" s="201">
        <v>908</v>
      </c>
      <c r="B918" s="201">
        <f t="shared" si="338"/>
        <v>4</v>
      </c>
      <c r="C918" s="202">
        <v>6542</v>
      </c>
      <c r="E918" s="222" t="s">
        <v>234</v>
      </c>
      <c r="F918" s="222"/>
      <c r="G918" s="226">
        <v>6542</v>
      </c>
      <c r="H918" s="222" t="s">
        <v>234</v>
      </c>
      <c r="I918" s="222" t="s">
        <v>234</v>
      </c>
      <c r="J918" s="222" t="s">
        <v>234</v>
      </c>
      <c r="K918" s="222" t="s">
        <v>234</v>
      </c>
      <c r="L918" s="222" t="s">
        <v>234</v>
      </c>
      <c r="M918" s="226" t="s">
        <v>950</v>
      </c>
      <c r="N918" s="235"/>
      <c r="P918" s="236">
        <f t="shared" si="343"/>
        <v>0</v>
      </c>
      <c r="Q918" s="201" t="s">
        <v>234</v>
      </c>
      <c r="R918" s="235"/>
      <c r="T918" s="236">
        <f t="shared" si="344"/>
        <v>0</v>
      </c>
      <c r="Z918" s="332"/>
      <c r="AA918" s="332"/>
      <c r="AB918" s="332"/>
    </row>
    <row r="919" spans="1:28" ht="15" customHeight="1" x14ac:dyDescent="0.45">
      <c r="A919" s="201">
        <v>909</v>
      </c>
      <c r="B919" s="201">
        <f t="shared" si="338"/>
        <v>4</v>
      </c>
      <c r="C919" s="202">
        <v>6543</v>
      </c>
      <c r="E919" s="222" t="s">
        <v>234</v>
      </c>
      <c r="F919" s="222"/>
      <c r="G919" s="226">
        <v>6543</v>
      </c>
      <c r="H919" s="222" t="s">
        <v>234</v>
      </c>
      <c r="I919" s="222" t="s">
        <v>234</v>
      </c>
      <c r="J919" s="222" t="s">
        <v>234</v>
      </c>
      <c r="K919" s="222" t="s">
        <v>234</v>
      </c>
      <c r="L919" s="222" t="s">
        <v>234</v>
      </c>
      <c r="M919" s="226" t="s">
        <v>954</v>
      </c>
      <c r="N919" s="235"/>
      <c r="P919" s="236">
        <f t="shared" si="343"/>
        <v>0</v>
      </c>
      <c r="Q919" s="201" t="s">
        <v>234</v>
      </c>
      <c r="R919" s="235"/>
      <c r="T919" s="236">
        <f t="shared" si="344"/>
        <v>0</v>
      </c>
      <c r="Z919" s="332"/>
      <c r="AA919" s="332"/>
      <c r="AB919" s="332"/>
    </row>
    <row r="920" spans="1:28" ht="15" customHeight="1" x14ac:dyDescent="0.45">
      <c r="A920" s="201">
        <v>910</v>
      </c>
      <c r="B920" s="201">
        <f t="shared" si="338"/>
        <v>4</v>
      </c>
      <c r="C920" s="202">
        <v>6548</v>
      </c>
      <c r="E920" s="222" t="s">
        <v>234</v>
      </c>
      <c r="F920" s="222"/>
      <c r="G920" s="226">
        <v>6548</v>
      </c>
      <c r="H920" s="222" t="s">
        <v>234</v>
      </c>
      <c r="I920" s="222" t="s">
        <v>234</v>
      </c>
      <c r="J920" s="222" t="s">
        <v>234</v>
      </c>
      <c r="K920" s="222" t="s">
        <v>234</v>
      </c>
      <c r="L920" s="222" t="s">
        <v>234</v>
      </c>
      <c r="M920" s="226" t="s">
        <v>959</v>
      </c>
      <c r="N920" s="235"/>
      <c r="P920" s="236">
        <f t="shared" si="343"/>
        <v>0</v>
      </c>
      <c r="Q920" s="201" t="s">
        <v>234</v>
      </c>
      <c r="R920" s="235"/>
      <c r="T920" s="236">
        <f t="shared" si="344"/>
        <v>0</v>
      </c>
      <c r="Z920" s="332"/>
      <c r="AA920" s="332"/>
      <c r="AB920" s="332"/>
    </row>
    <row r="921" spans="1:28" ht="15" customHeight="1" x14ac:dyDescent="0.45">
      <c r="A921" s="201">
        <v>911</v>
      </c>
      <c r="B921" s="201">
        <f t="shared" si="338"/>
        <v>3</v>
      </c>
      <c r="C921" s="202">
        <v>655</v>
      </c>
      <c r="E921" s="222" t="s">
        <v>234</v>
      </c>
      <c r="F921" s="223">
        <v>655</v>
      </c>
      <c r="G921" s="222" t="s">
        <v>234</v>
      </c>
      <c r="H921" s="222" t="s">
        <v>234</v>
      </c>
      <c r="I921" s="222" t="s">
        <v>234</v>
      </c>
      <c r="J921" s="222" t="s">
        <v>234</v>
      </c>
      <c r="K921" s="222" t="s">
        <v>234</v>
      </c>
      <c r="L921" s="222" t="s">
        <v>234</v>
      </c>
      <c r="M921" s="223" t="s">
        <v>964</v>
      </c>
      <c r="N921" s="224"/>
      <c r="P921" s="225">
        <f>N921-SUM(P922:P933)</f>
        <v>0</v>
      </c>
      <c r="Q921" s="201" t="s">
        <v>234</v>
      </c>
      <c r="R921" s="224"/>
      <c r="T921" s="225">
        <f>R921+T922+T925+T929+T930+T931+T932+T933</f>
        <v>0</v>
      </c>
      <c r="V921" s="73" t="str">
        <f>IF(OR(P921&lt;0,T921&lt;0),"erreur","OK")</f>
        <v>OK</v>
      </c>
      <c r="X921" s="73" t="str">
        <f>IF(P921&gt;1,"justifier la différence","OK")</f>
        <v>OK</v>
      </c>
      <c r="Z921" s="332"/>
      <c r="AA921" s="332"/>
      <c r="AB921" s="332"/>
    </row>
    <row r="922" spans="1:28" ht="15" customHeight="1" x14ac:dyDescent="0.45">
      <c r="A922" s="201">
        <v>912</v>
      </c>
      <c r="B922" s="201">
        <f t="shared" si="338"/>
        <v>4</v>
      </c>
      <c r="C922" s="202">
        <v>6551</v>
      </c>
      <c r="E922" s="222" t="s">
        <v>234</v>
      </c>
      <c r="F922" s="222"/>
      <c r="G922" s="226">
        <v>6551</v>
      </c>
      <c r="H922" s="222" t="s">
        <v>234</v>
      </c>
      <c r="I922" s="222" t="s">
        <v>234</v>
      </c>
      <c r="J922" s="222" t="s">
        <v>234</v>
      </c>
      <c r="K922" s="222" t="s">
        <v>234</v>
      </c>
      <c r="L922" s="222" t="s">
        <v>234</v>
      </c>
      <c r="M922" s="226" t="s">
        <v>965</v>
      </c>
      <c r="N922" s="224"/>
      <c r="P922" s="225">
        <f>N922-P923-P924</f>
        <v>0</v>
      </c>
      <c r="Q922" s="201" t="s">
        <v>234</v>
      </c>
      <c r="R922" s="224"/>
      <c r="T922" s="225">
        <f>R922+T923+T924</f>
        <v>0</v>
      </c>
      <c r="Z922" s="332"/>
      <c r="AA922" s="332"/>
      <c r="AB922" s="332"/>
    </row>
    <row r="923" spans="1:28" ht="15" customHeight="1" x14ac:dyDescent="0.45">
      <c r="A923" s="201">
        <v>913</v>
      </c>
      <c r="B923" s="201">
        <f t="shared" si="338"/>
        <v>5</v>
      </c>
      <c r="C923" s="202">
        <v>65511</v>
      </c>
      <c r="E923" s="222" t="s">
        <v>234</v>
      </c>
      <c r="F923" s="222"/>
      <c r="G923" s="237" t="s">
        <v>234</v>
      </c>
      <c r="H923" s="227">
        <v>65511</v>
      </c>
      <c r="I923" s="222" t="s">
        <v>234</v>
      </c>
      <c r="J923" s="222" t="s">
        <v>234</v>
      </c>
      <c r="K923" s="222" t="s">
        <v>234</v>
      </c>
      <c r="L923" s="222" t="s">
        <v>234</v>
      </c>
      <c r="M923" s="227" t="s">
        <v>966</v>
      </c>
      <c r="N923" s="235"/>
      <c r="P923" s="236">
        <f t="shared" ref="P923:P924" si="345">N923</f>
        <v>0</v>
      </c>
      <c r="Q923" s="201" t="s">
        <v>234</v>
      </c>
      <c r="R923" s="235"/>
      <c r="T923" s="236">
        <f t="shared" ref="T923:T924" si="346">R923</f>
        <v>0</v>
      </c>
      <c r="Z923" s="332"/>
      <c r="AA923" s="332"/>
      <c r="AB923" s="332"/>
    </row>
    <row r="924" spans="1:28" ht="15" customHeight="1" x14ac:dyDescent="0.45">
      <c r="A924" s="201">
        <v>914</v>
      </c>
      <c r="B924" s="201">
        <f t="shared" si="338"/>
        <v>5</v>
      </c>
      <c r="C924" s="202">
        <v>65512</v>
      </c>
      <c r="E924" s="222" t="s">
        <v>234</v>
      </c>
      <c r="F924" s="222"/>
      <c r="G924" s="237" t="s">
        <v>234</v>
      </c>
      <c r="H924" s="227">
        <v>65512</v>
      </c>
      <c r="I924" s="222" t="s">
        <v>234</v>
      </c>
      <c r="J924" s="222" t="s">
        <v>234</v>
      </c>
      <c r="K924" s="222" t="s">
        <v>234</v>
      </c>
      <c r="L924" s="222" t="s">
        <v>234</v>
      </c>
      <c r="M924" s="227" t="s">
        <v>967</v>
      </c>
      <c r="N924" s="235"/>
      <c r="P924" s="236">
        <f t="shared" si="345"/>
        <v>0</v>
      </c>
      <c r="Q924" s="201" t="s">
        <v>234</v>
      </c>
      <c r="R924" s="235"/>
      <c r="T924" s="236">
        <f t="shared" si="346"/>
        <v>0</v>
      </c>
      <c r="Z924" s="332"/>
      <c r="AA924" s="332"/>
      <c r="AB924" s="332"/>
    </row>
    <row r="925" spans="1:28" ht="15" customHeight="1" x14ac:dyDescent="0.45">
      <c r="A925" s="201">
        <v>915</v>
      </c>
      <c r="B925" s="201">
        <f t="shared" si="338"/>
        <v>4</v>
      </c>
      <c r="C925" s="202">
        <v>6552</v>
      </c>
      <c r="E925" s="222" t="s">
        <v>234</v>
      </c>
      <c r="F925" s="222"/>
      <c r="G925" s="226">
        <v>6552</v>
      </c>
      <c r="H925" s="222" t="s">
        <v>234</v>
      </c>
      <c r="I925" s="222" t="s">
        <v>234</v>
      </c>
      <c r="J925" s="222" t="s">
        <v>234</v>
      </c>
      <c r="K925" s="222" t="s">
        <v>234</v>
      </c>
      <c r="L925" s="222" t="s">
        <v>234</v>
      </c>
      <c r="M925" s="226" t="s">
        <v>968</v>
      </c>
      <c r="N925" s="224"/>
      <c r="P925" s="225">
        <f>N925-P926-P927-P928</f>
        <v>0</v>
      </c>
      <c r="Q925" s="201" t="s">
        <v>234</v>
      </c>
      <c r="R925" s="224"/>
      <c r="T925" s="225">
        <f>R925+T926+T927+T928</f>
        <v>0</v>
      </c>
      <c r="Z925" s="332"/>
      <c r="AA925" s="332"/>
      <c r="AB925" s="332"/>
    </row>
    <row r="926" spans="1:28" ht="15" customHeight="1" x14ac:dyDescent="0.45">
      <c r="A926" s="201">
        <v>916</v>
      </c>
      <c r="B926" s="201">
        <f t="shared" si="338"/>
        <v>5</v>
      </c>
      <c r="C926" s="202">
        <v>65521</v>
      </c>
      <c r="E926" s="222" t="s">
        <v>234</v>
      </c>
      <c r="F926" s="222"/>
      <c r="G926" s="222" t="s">
        <v>234</v>
      </c>
      <c r="H926" s="227">
        <v>65521</v>
      </c>
      <c r="I926" s="222" t="s">
        <v>234</v>
      </c>
      <c r="J926" s="222" t="s">
        <v>234</v>
      </c>
      <c r="K926" s="222" t="s">
        <v>234</v>
      </c>
      <c r="L926" s="222" t="s">
        <v>234</v>
      </c>
      <c r="M926" s="227" t="s">
        <v>969</v>
      </c>
      <c r="N926" s="224"/>
      <c r="P926" s="236">
        <f t="shared" ref="P926:P928" si="347">N926</f>
        <v>0</v>
      </c>
      <c r="Q926" s="201" t="s">
        <v>234</v>
      </c>
      <c r="R926" s="224"/>
      <c r="T926" s="236">
        <f t="shared" ref="T926:T928" si="348">R926</f>
        <v>0</v>
      </c>
      <c r="Z926" s="332"/>
      <c r="AA926" s="332"/>
      <c r="AB926" s="332"/>
    </row>
    <row r="927" spans="1:28" ht="15" customHeight="1" x14ac:dyDescent="0.45">
      <c r="A927" s="201">
        <v>917</v>
      </c>
      <c r="B927" s="201">
        <f t="shared" si="338"/>
        <v>5</v>
      </c>
      <c r="C927" s="202">
        <v>65522</v>
      </c>
      <c r="E927" s="222" t="s">
        <v>234</v>
      </c>
      <c r="F927" s="222"/>
      <c r="G927" s="222" t="s">
        <v>234</v>
      </c>
      <c r="H927" s="227">
        <v>65522</v>
      </c>
      <c r="I927" s="222" t="s">
        <v>234</v>
      </c>
      <c r="J927" s="222" t="s">
        <v>234</v>
      </c>
      <c r="K927" s="222" t="s">
        <v>234</v>
      </c>
      <c r="L927" s="222" t="s">
        <v>234</v>
      </c>
      <c r="M927" s="227" t="s">
        <v>970</v>
      </c>
      <c r="N927" s="224"/>
      <c r="P927" s="236">
        <f t="shared" si="347"/>
        <v>0</v>
      </c>
      <c r="Q927" s="201" t="s">
        <v>234</v>
      </c>
      <c r="R927" s="224"/>
      <c r="T927" s="236">
        <f t="shared" si="348"/>
        <v>0</v>
      </c>
      <c r="Z927" s="332"/>
      <c r="AA927" s="332"/>
      <c r="AB927" s="332"/>
    </row>
    <row r="928" spans="1:28" ht="15" customHeight="1" x14ac:dyDescent="0.45">
      <c r="A928" s="201">
        <v>918</v>
      </c>
      <c r="B928" s="201">
        <f t="shared" si="338"/>
        <v>5</v>
      </c>
      <c r="C928" s="202">
        <v>65523</v>
      </c>
      <c r="E928" s="222" t="s">
        <v>234</v>
      </c>
      <c r="F928" s="222"/>
      <c r="G928" s="222" t="s">
        <v>234</v>
      </c>
      <c r="H928" s="227">
        <v>65523</v>
      </c>
      <c r="I928" s="222" t="s">
        <v>234</v>
      </c>
      <c r="J928" s="222" t="s">
        <v>234</v>
      </c>
      <c r="K928" s="222" t="s">
        <v>234</v>
      </c>
      <c r="L928" s="222" t="s">
        <v>234</v>
      </c>
      <c r="M928" s="227" t="s">
        <v>971</v>
      </c>
      <c r="N928" s="224"/>
      <c r="P928" s="236">
        <f t="shared" si="347"/>
        <v>0</v>
      </c>
      <c r="Q928" s="201" t="s">
        <v>234</v>
      </c>
      <c r="R928" s="224"/>
      <c r="T928" s="236">
        <f t="shared" si="348"/>
        <v>0</v>
      </c>
      <c r="Z928" s="332"/>
      <c r="AA928" s="332"/>
      <c r="AB928" s="332"/>
    </row>
    <row r="929" spans="1:28" ht="15" customHeight="1" x14ac:dyDescent="0.45">
      <c r="A929" s="201">
        <v>919</v>
      </c>
      <c r="B929" s="201">
        <f t="shared" si="338"/>
        <v>4</v>
      </c>
      <c r="C929" s="202">
        <v>6553</v>
      </c>
      <c r="E929" s="222" t="s">
        <v>234</v>
      </c>
      <c r="F929" s="222"/>
      <c r="G929" s="226">
        <v>6553</v>
      </c>
      <c r="H929" s="222" t="s">
        <v>234</v>
      </c>
      <c r="I929" s="222" t="s">
        <v>234</v>
      </c>
      <c r="J929" s="222" t="s">
        <v>234</v>
      </c>
      <c r="K929" s="222" t="s">
        <v>234</v>
      </c>
      <c r="L929" s="222" t="s">
        <v>234</v>
      </c>
      <c r="M929" s="226" t="s">
        <v>972</v>
      </c>
      <c r="N929" s="224"/>
      <c r="P929" s="225">
        <f>N929</f>
        <v>0</v>
      </c>
      <c r="Q929" s="201" t="s">
        <v>234</v>
      </c>
      <c r="R929" s="224"/>
      <c r="T929" s="225">
        <f>R929</f>
        <v>0</v>
      </c>
      <c r="Z929" s="332"/>
      <c r="AA929" s="332"/>
      <c r="AB929" s="332"/>
    </row>
    <row r="930" spans="1:28" ht="15" customHeight="1" x14ac:dyDescent="0.45">
      <c r="A930" s="201">
        <v>920</v>
      </c>
      <c r="B930" s="201">
        <f t="shared" si="338"/>
        <v>4</v>
      </c>
      <c r="C930" s="202">
        <v>6554</v>
      </c>
      <c r="E930" s="222" t="s">
        <v>234</v>
      </c>
      <c r="F930" s="222"/>
      <c r="G930" s="226">
        <v>6554</v>
      </c>
      <c r="H930" s="222" t="s">
        <v>234</v>
      </c>
      <c r="I930" s="222" t="s">
        <v>234</v>
      </c>
      <c r="J930" s="222" t="s">
        <v>234</v>
      </c>
      <c r="K930" s="222" t="s">
        <v>234</v>
      </c>
      <c r="L930" s="222" t="s">
        <v>234</v>
      </c>
      <c r="M930" s="226" t="s">
        <v>973</v>
      </c>
      <c r="N930" s="224"/>
      <c r="P930" s="225">
        <f t="shared" ref="P930:P933" si="349">N930</f>
        <v>0</v>
      </c>
      <c r="Q930" s="201" t="s">
        <v>234</v>
      </c>
      <c r="R930" s="224"/>
      <c r="T930" s="225">
        <f t="shared" ref="T930:T933" si="350">R930</f>
        <v>0</v>
      </c>
      <c r="Z930" s="332"/>
      <c r="AA930" s="332"/>
      <c r="AB930" s="332"/>
    </row>
    <row r="931" spans="1:28" ht="15" customHeight="1" x14ac:dyDescent="0.45">
      <c r="A931" s="201">
        <v>921</v>
      </c>
      <c r="B931" s="201">
        <f t="shared" si="338"/>
        <v>4</v>
      </c>
      <c r="C931" s="202">
        <v>6555</v>
      </c>
      <c r="E931" s="222" t="s">
        <v>234</v>
      </c>
      <c r="F931" s="222"/>
      <c r="G931" s="226">
        <v>6555</v>
      </c>
      <c r="H931" s="222" t="s">
        <v>234</v>
      </c>
      <c r="I931" s="222" t="s">
        <v>234</v>
      </c>
      <c r="J931" s="222" t="s">
        <v>234</v>
      </c>
      <c r="K931" s="222" t="s">
        <v>234</v>
      </c>
      <c r="L931" s="222" t="s">
        <v>234</v>
      </c>
      <c r="M931" s="226" t="s">
        <v>974</v>
      </c>
      <c r="N931" s="224"/>
      <c r="P931" s="225">
        <f t="shared" si="349"/>
        <v>0</v>
      </c>
      <c r="Q931" s="201" t="s">
        <v>234</v>
      </c>
      <c r="R931" s="224"/>
      <c r="T931" s="225">
        <f t="shared" si="350"/>
        <v>0</v>
      </c>
      <c r="Z931" s="332"/>
      <c r="AA931" s="332"/>
      <c r="AB931" s="332"/>
    </row>
    <row r="932" spans="1:28" ht="15" customHeight="1" x14ac:dyDescent="0.45">
      <c r="A932" s="201">
        <v>922</v>
      </c>
      <c r="B932" s="201">
        <f t="shared" si="338"/>
        <v>4</v>
      </c>
      <c r="C932" s="202">
        <v>6556</v>
      </c>
      <c r="E932" s="222" t="s">
        <v>234</v>
      </c>
      <c r="F932" s="222"/>
      <c r="G932" s="226">
        <v>6556</v>
      </c>
      <c r="H932" s="222" t="s">
        <v>234</v>
      </c>
      <c r="I932" s="222" t="s">
        <v>234</v>
      </c>
      <c r="J932" s="222" t="s">
        <v>234</v>
      </c>
      <c r="K932" s="222" t="s">
        <v>234</v>
      </c>
      <c r="L932" s="222" t="s">
        <v>234</v>
      </c>
      <c r="M932" s="226" t="s">
        <v>975</v>
      </c>
      <c r="N932" s="224"/>
      <c r="P932" s="225">
        <f t="shared" si="349"/>
        <v>0</v>
      </c>
      <c r="Q932" s="201" t="s">
        <v>234</v>
      </c>
      <c r="R932" s="224"/>
      <c r="T932" s="225">
        <f t="shared" si="350"/>
        <v>0</v>
      </c>
      <c r="Z932" s="332"/>
      <c r="AA932" s="332"/>
      <c r="AB932" s="332"/>
    </row>
    <row r="933" spans="1:28" ht="15" customHeight="1" x14ac:dyDescent="0.45">
      <c r="A933" s="201">
        <v>923</v>
      </c>
      <c r="B933" s="201">
        <f t="shared" si="338"/>
        <v>4</v>
      </c>
      <c r="C933" s="202">
        <v>6558</v>
      </c>
      <c r="E933" s="222" t="s">
        <v>234</v>
      </c>
      <c r="F933" s="222"/>
      <c r="G933" s="226">
        <v>6558</v>
      </c>
      <c r="H933" s="222" t="s">
        <v>234</v>
      </c>
      <c r="I933" s="222" t="s">
        <v>234</v>
      </c>
      <c r="J933" s="222" t="s">
        <v>234</v>
      </c>
      <c r="K933" s="222" t="s">
        <v>234</v>
      </c>
      <c r="L933" s="222" t="s">
        <v>234</v>
      </c>
      <c r="M933" s="226" t="s">
        <v>976</v>
      </c>
      <c r="N933" s="224"/>
      <c r="P933" s="225">
        <f t="shared" si="349"/>
        <v>0</v>
      </c>
      <c r="Q933" s="201" t="s">
        <v>234</v>
      </c>
      <c r="R933" s="224"/>
      <c r="T933" s="225">
        <f t="shared" si="350"/>
        <v>0</v>
      </c>
      <c r="Z933" s="332"/>
      <c r="AA933" s="332"/>
      <c r="AB933" s="332"/>
    </row>
    <row r="934" spans="1:28" ht="15" customHeight="1" x14ac:dyDescent="0.45">
      <c r="A934" s="201">
        <v>924</v>
      </c>
      <c r="B934" s="201">
        <f t="shared" si="338"/>
        <v>3</v>
      </c>
      <c r="C934" s="202">
        <v>656</v>
      </c>
      <c r="E934" s="222" t="s">
        <v>234</v>
      </c>
      <c r="F934" s="223">
        <v>656</v>
      </c>
      <c r="G934" s="222" t="s">
        <v>234</v>
      </c>
      <c r="H934" s="222" t="s">
        <v>234</v>
      </c>
      <c r="I934" s="222" t="s">
        <v>234</v>
      </c>
      <c r="J934" s="222" t="s">
        <v>234</v>
      </c>
      <c r="K934" s="222" t="s">
        <v>234</v>
      </c>
      <c r="L934" s="222" t="s">
        <v>234</v>
      </c>
      <c r="M934" s="223" t="s">
        <v>977</v>
      </c>
      <c r="N934" s="224"/>
      <c r="P934" s="225">
        <f>N934</f>
        <v>0</v>
      </c>
      <c r="Q934" s="201" t="s">
        <v>234</v>
      </c>
      <c r="R934" s="224"/>
      <c r="T934" s="225">
        <f>R934</f>
        <v>0</v>
      </c>
      <c r="V934" s="73" t="str">
        <f t="shared" ref="V934:V936" si="351">IF(OR(P934&lt;0,T934&lt;0),"erreur","OK")</f>
        <v>OK</v>
      </c>
      <c r="X934" s="73" t="str">
        <f t="shared" ref="X934:X936" si="352">IF(P934&gt;1,"justifier la différence","OK")</f>
        <v>OK</v>
      </c>
      <c r="Z934" s="332"/>
      <c r="AA934" s="332"/>
      <c r="AB934" s="332"/>
    </row>
    <row r="935" spans="1:28" ht="15" customHeight="1" x14ac:dyDescent="0.45">
      <c r="A935" s="201">
        <v>925</v>
      </c>
      <c r="B935" s="201">
        <f t="shared" si="338"/>
        <v>3</v>
      </c>
      <c r="C935" s="202">
        <v>657</v>
      </c>
      <c r="E935" s="222" t="s">
        <v>234</v>
      </c>
      <c r="F935" s="223">
        <v>657</v>
      </c>
      <c r="G935" s="222" t="s">
        <v>234</v>
      </c>
      <c r="H935" s="222" t="s">
        <v>234</v>
      </c>
      <c r="I935" s="222" t="s">
        <v>234</v>
      </c>
      <c r="J935" s="222" t="s">
        <v>234</v>
      </c>
      <c r="K935" s="222" t="s">
        <v>234</v>
      </c>
      <c r="L935" s="222" t="s">
        <v>234</v>
      </c>
      <c r="M935" s="223" t="s">
        <v>978</v>
      </c>
      <c r="N935" s="224"/>
      <c r="P935" s="225">
        <f>N935</f>
        <v>0</v>
      </c>
      <c r="Q935" s="201" t="s">
        <v>234</v>
      </c>
      <c r="R935" s="224"/>
      <c r="T935" s="225">
        <f>R935</f>
        <v>0</v>
      </c>
      <c r="V935" s="73" t="str">
        <f t="shared" si="351"/>
        <v>OK</v>
      </c>
      <c r="X935" s="73" t="str">
        <f t="shared" si="352"/>
        <v>OK</v>
      </c>
      <c r="Z935" s="332"/>
      <c r="AA935" s="332"/>
      <c r="AB935" s="332"/>
    </row>
    <row r="936" spans="1:28" ht="15" customHeight="1" x14ac:dyDescent="0.45">
      <c r="A936" s="201">
        <v>926</v>
      </c>
      <c r="B936" s="201">
        <f t="shared" si="338"/>
        <v>3</v>
      </c>
      <c r="C936" s="202">
        <v>658</v>
      </c>
      <c r="E936" s="222" t="s">
        <v>234</v>
      </c>
      <c r="F936" s="223">
        <v>658</v>
      </c>
      <c r="G936" s="222" t="s">
        <v>234</v>
      </c>
      <c r="H936" s="222" t="s">
        <v>234</v>
      </c>
      <c r="I936" s="222" t="s">
        <v>234</v>
      </c>
      <c r="J936" s="222" t="s">
        <v>234</v>
      </c>
      <c r="K936" s="222" t="s">
        <v>234</v>
      </c>
      <c r="L936" s="222" t="s">
        <v>234</v>
      </c>
      <c r="M936" s="223" t="s">
        <v>979</v>
      </c>
      <c r="N936" s="224"/>
      <c r="P936" s="225">
        <f>N936-SUM(P937:P941)</f>
        <v>0</v>
      </c>
      <c r="Q936" s="201" t="s">
        <v>234</v>
      </c>
      <c r="R936" s="224"/>
      <c r="T936" s="225">
        <f>R936+T937+T938+T939+T940+T941</f>
        <v>0</v>
      </c>
      <c r="V936" s="73" t="str">
        <f t="shared" si="351"/>
        <v>OK</v>
      </c>
      <c r="X936" s="73" t="str">
        <f t="shared" si="352"/>
        <v>OK</v>
      </c>
      <c r="Z936" s="332"/>
      <c r="AA936" s="332"/>
      <c r="AB936" s="332"/>
    </row>
    <row r="937" spans="1:28" ht="15" customHeight="1" x14ac:dyDescent="0.45">
      <c r="A937" s="201">
        <v>927</v>
      </c>
      <c r="B937" s="201">
        <f t="shared" si="338"/>
        <v>4</v>
      </c>
      <c r="C937" s="202">
        <v>6581</v>
      </c>
      <c r="E937" s="222" t="s">
        <v>234</v>
      </c>
      <c r="F937" s="222"/>
      <c r="G937" s="226">
        <v>6581</v>
      </c>
      <c r="H937" s="222" t="s">
        <v>234</v>
      </c>
      <c r="I937" s="222" t="s">
        <v>234</v>
      </c>
      <c r="J937" s="222" t="s">
        <v>234</v>
      </c>
      <c r="K937" s="222" t="s">
        <v>234</v>
      </c>
      <c r="L937" s="222" t="s">
        <v>234</v>
      </c>
      <c r="M937" s="226" t="s">
        <v>980</v>
      </c>
      <c r="N937" s="235"/>
      <c r="P937" s="225">
        <f t="shared" ref="P937:P941" si="353">N937</f>
        <v>0</v>
      </c>
      <c r="Q937" s="201" t="s">
        <v>234</v>
      </c>
      <c r="R937" s="235"/>
      <c r="T937" s="225">
        <f t="shared" ref="T937:T941" si="354">R937</f>
        <v>0</v>
      </c>
      <c r="Z937" s="332"/>
      <c r="AA937" s="332"/>
      <c r="AB937" s="332"/>
    </row>
    <row r="938" spans="1:28" ht="15" customHeight="1" x14ac:dyDescent="0.45">
      <c r="A938" s="201">
        <v>928</v>
      </c>
      <c r="B938" s="201">
        <f t="shared" si="338"/>
        <v>4</v>
      </c>
      <c r="C938" s="202">
        <v>6582</v>
      </c>
      <c r="E938" s="222" t="s">
        <v>234</v>
      </c>
      <c r="F938" s="222"/>
      <c r="G938" s="226">
        <v>6582</v>
      </c>
      <c r="H938" s="222" t="s">
        <v>234</v>
      </c>
      <c r="I938" s="222" t="s">
        <v>234</v>
      </c>
      <c r="J938" s="222" t="s">
        <v>234</v>
      </c>
      <c r="K938" s="222" t="s">
        <v>234</v>
      </c>
      <c r="L938" s="222" t="s">
        <v>234</v>
      </c>
      <c r="M938" s="226" t="s">
        <v>981</v>
      </c>
      <c r="N938" s="235"/>
      <c r="P938" s="225">
        <f t="shared" si="353"/>
        <v>0</v>
      </c>
      <c r="Q938" s="201" t="s">
        <v>234</v>
      </c>
      <c r="R938" s="235"/>
      <c r="T938" s="225">
        <f t="shared" si="354"/>
        <v>0</v>
      </c>
      <c r="Z938" s="332"/>
      <c r="AA938" s="332"/>
      <c r="AB938" s="332"/>
    </row>
    <row r="939" spans="1:28" ht="15" customHeight="1" x14ac:dyDescent="0.45">
      <c r="A939" s="201">
        <v>929</v>
      </c>
      <c r="B939" s="201">
        <f t="shared" si="338"/>
        <v>4</v>
      </c>
      <c r="C939" s="202">
        <v>6583</v>
      </c>
      <c r="E939" s="222" t="s">
        <v>234</v>
      </c>
      <c r="F939" s="222"/>
      <c r="G939" s="226">
        <v>6583</v>
      </c>
      <c r="H939" s="222" t="s">
        <v>234</v>
      </c>
      <c r="I939" s="222" t="s">
        <v>234</v>
      </c>
      <c r="J939" s="222" t="s">
        <v>234</v>
      </c>
      <c r="K939" s="222" t="s">
        <v>234</v>
      </c>
      <c r="L939" s="222" t="s">
        <v>234</v>
      </c>
      <c r="M939" s="226" t="s">
        <v>982</v>
      </c>
      <c r="N939" s="235"/>
      <c r="P939" s="225">
        <f t="shared" si="353"/>
        <v>0</v>
      </c>
      <c r="Q939" s="201" t="s">
        <v>234</v>
      </c>
      <c r="R939" s="235"/>
      <c r="T939" s="225">
        <f t="shared" si="354"/>
        <v>0</v>
      </c>
      <c r="Z939" s="332"/>
      <c r="AA939" s="332"/>
      <c r="AB939" s="332"/>
    </row>
    <row r="940" spans="1:28" ht="15" customHeight="1" x14ac:dyDescent="0.45">
      <c r="A940" s="201">
        <v>930</v>
      </c>
      <c r="B940" s="201">
        <f t="shared" si="338"/>
        <v>4</v>
      </c>
      <c r="C940" s="202">
        <v>6584</v>
      </c>
      <c r="E940" s="222" t="s">
        <v>234</v>
      </c>
      <c r="F940" s="222"/>
      <c r="G940" s="226">
        <v>6584</v>
      </c>
      <c r="H940" s="222" t="s">
        <v>234</v>
      </c>
      <c r="I940" s="222" t="s">
        <v>234</v>
      </c>
      <c r="J940" s="222" t="s">
        <v>234</v>
      </c>
      <c r="K940" s="222" t="s">
        <v>234</v>
      </c>
      <c r="L940" s="222" t="s">
        <v>234</v>
      </c>
      <c r="M940" s="226" t="s">
        <v>983</v>
      </c>
      <c r="N940" s="235"/>
      <c r="P940" s="225">
        <f t="shared" si="353"/>
        <v>0</v>
      </c>
      <c r="Q940" s="201" t="s">
        <v>234</v>
      </c>
      <c r="R940" s="235"/>
      <c r="T940" s="225">
        <f t="shared" si="354"/>
        <v>0</v>
      </c>
      <c r="Z940" s="332"/>
      <c r="AA940" s="332"/>
      <c r="AB940" s="332"/>
    </row>
    <row r="941" spans="1:28" ht="15" customHeight="1" x14ac:dyDescent="0.45">
      <c r="A941" s="201">
        <v>931</v>
      </c>
      <c r="B941" s="201">
        <f t="shared" si="338"/>
        <v>4</v>
      </c>
      <c r="C941" s="202">
        <v>6585</v>
      </c>
      <c r="E941" s="222" t="s">
        <v>234</v>
      </c>
      <c r="F941" s="222"/>
      <c r="G941" s="226">
        <v>6585</v>
      </c>
      <c r="H941" s="222" t="s">
        <v>234</v>
      </c>
      <c r="I941" s="222" t="s">
        <v>234</v>
      </c>
      <c r="J941" s="222" t="s">
        <v>234</v>
      </c>
      <c r="K941" s="222" t="s">
        <v>234</v>
      </c>
      <c r="L941" s="222" t="s">
        <v>234</v>
      </c>
      <c r="M941" s="226" t="s">
        <v>984</v>
      </c>
      <c r="N941" s="235"/>
      <c r="P941" s="225">
        <f t="shared" si="353"/>
        <v>0</v>
      </c>
      <c r="Q941" s="201" t="s">
        <v>234</v>
      </c>
      <c r="R941" s="235"/>
      <c r="T941" s="225">
        <f t="shared" si="354"/>
        <v>0</v>
      </c>
      <c r="Z941" s="332"/>
      <c r="AA941" s="332"/>
      <c r="AB941" s="332"/>
    </row>
    <row r="942" spans="1:28" ht="15" customHeight="1" x14ac:dyDescent="0.45">
      <c r="A942" s="201">
        <v>932</v>
      </c>
      <c r="B942" s="201">
        <f t="shared" si="338"/>
        <v>3</v>
      </c>
      <c r="C942" s="202">
        <v>659</v>
      </c>
      <c r="E942" s="222" t="s">
        <v>234</v>
      </c>
      <c r="F942" s="223">
        <v>659</v>
      </c>
      <c r="G942" s="222" t="s">
        <v>234</v>
      </c>
      <c r="H942" s="222" t="s">
        <v>234</v>
      </c>
      <c r="I942" s="222" t="s">
        <v>234</v>
      </c>
      <c r="J942" s="222" t="s">
        <v>234</v>
      </c>
      <c r="K942" s="222" t="s">
        <v>234</v>
      </c>
      <c r="L942" s="222" t="s">
        <v>234</v>
      </c>
      <c r="M942" s="223" t="s">
        <v>985</v>
      </c>
      <c r="N942" s="224"/>
      <c r="P942" s="225">
        <f>N942-P943-P944</f>
        <v>0</v>
      </c>
      <c r="Q942" s="201" t="s">
        <v>234</v>
      </c>
      <c r="R942" s="224"/>
      <c r="T942" s="225">
        <f>R942+T943+T944</f>
        <v>0</v>
      </c>
      <c r="V942" s="73" t="str">
        <f>IF(OR(P942&lt;0,T942&lt;0),"erreur","OK")</f>
        <v>OK</v>
      </c>
      <c r="X942" s="73" t="str">
        <f>IF(P942&gt;1,"justifier la différence","OK")</f>
        <v>OK</v>
      </c>
      <c r="Z942" s="332"/>
      <c r="AA942" s="332"/>
      <c r="AB942" s="332"/>
    </row>
    <row r="943" spans="1:28" ht="15" customHeight="1" x14ac:dyDescent="0.45">
      <c r="A943" s="201">
        <v>933</v>
      </c>
      <c r="B943" s="201">
        <f t="shared" si="338"/>
        <v>4</v>
      </c>
      <c r="C943" s="202">
        <v>6591</v>
      </c>
      <c r="E943" s="222" t="s">
        <v>234</v>
      </c>
      <c r="F943" s="222"/>
      <c r="G943" s="226">
        <v>6591</v>
      </c>
      <c r="H943" s="222" t="s">
        <v>234</v>
      </c>
      <c r="I943" s="222" t="s">
        <v>234</v>
      </c>
      <c r="J943" s="222" t="s">
        <v>234</v>
      </c>
      <c r="K943" s="222" t="s">
        <v>234</v>
      </c>
      <c r="L943" s="222" t="s">
        <v>234</v>
      </c>
      <c r="M943" s="226" t="s">
        <v>986</v>
      </c>
      <c r="N943" s="235"/>
      <c r="P943" s="225">
        <f t="shared" ref="P943:P944" si="355">N943</f>
        <v>0</v>
      </c>
      <c r="Q943" s="201" t="s">
        <v>234</v>
      </c>
      <c r="R943" s="235"/>
      <c r="T943" s="225">
        <f t="shared" ref="T943:T944" si="356">R943</f>
        <v>0</v>
      </c>
      <c r="Z943" s="332"/>
      <c r="AA943" s="332"/>
      <c r="AB943" s="332"/>
    </row>
    <row r="944" spans="1:28" ht="15" customHeight="1" x14ac:dyDescent="0.45">
      <c r="A944" s="201">
        <v>934</v>
      </c>
      <c r="B944" s="201">
        <f t="shared" si="338"/>
        <v>4</v>
      </c>
      <c r="C944" s="202">
        <v>6598</v>
      </c>
      <c r="E944" s="222" t="s">
        <v>234</v>
      </c>
      <c r="F944" s="222"/>
      <c r="G944" s="226">
        <v>6598</v>
      </c>
      <c r="H944" s="222" t="s">
        <v>234</v>
      </c>
      <c r="I944" s="222" t="s">
        <v>234</v>
      </c>
      <c r="J944" s="222" t="s">
        <v>234</v>
      </c>
      <c r="K944" s="222" t="s">
        <v>234</v>
      </c>
      <c r="L944" s="222" t="s">
        <v>234</v>
      </c>
      <c r="M944" s="226" t="s">
        <v>987</v>
      </c>
      <c r="N944" s="235"/>
      <c r="P944" s="225">
        <f t="shared" si="355"/>
        <v>0</v>
      </c>
      <c r="Q944" s="201" t="s">
        <v>234</v>
      </c>
      <c r="R944" s="235"/>
      <c r="T944" s="225">
        <f t="shared" si="356"/>
        <v>0</v>
      </c>
      <c r="Z944" s="332"/>
      <c r="AA944" s="332"/>
      <c r="AB944" s="332"/>
    </row>
    <row r="945" spans="1:28" ht="15" customHeight="1" x14ac:dyDescent="0.45">
      <c r="A945" s="201">
        <v>935</v>
      </c>
      <c r="B945" s="201">
        <f t="shared" si="338"/>
        <v>2</v>
      </c>
      <c r="C945" s="202">
        <v>66</v>
      </c>
      <c r="E945" s="219">
        <v>66</v>
      </c>
      <c r="F945" s="219"/>
      <c r="G945" s="219" t="s">
        <v>234</v>
      </c>
      <c r="H945" s="219" t="s">
        <v>234</v>
      </c>
      <c r="I945" s="219" t="s">
        <v>234</v>
      </c>
      <c r="J945" s="219" t="s">
        <v>234</v>
      </c>
      <c r="K945" s="219" t="s">
        <v>234</v>
      </c>
      <c r="L945" s="219" t="s">
        <v>234</v>
      </c>
      <c r="M945" s="219" t="s">
        <v>988</v>
      </c>
      <c r="N945" s="234"/>
      <c r="P945" s="220"/>
      <c r="Q945" s="201" t="s">
        <v>234</v>
      </c>
      <c r="R945" s="234"/>
      <c r="T945" s="220"/>
      <c r="Z945" s="332"/>
      <c r="AA945" s="332"/>
      <c r="AB945" s="332"/>
    </row>
    <row r="946" spans="1:28" ht="15" customHeight="1" x14ac:dyDescent="0.45">
      <c r="A946" s="201">
        <v>936</v>
      </c>
      <c r="B946" s="201">
        <f t="shared" si="338"/>
        <v>3</v>
      </c>
      <c r="C946" s="202">
        <v>661</v>
      </c>
      <c r="E946" s="222" t="s">
        <v>234</v>
      </c>
      <c r="F946" s="223">
        <v>661</v>
      </c>
      <c r="G946" s="222" t="s">
        <v>234</v>
      </c>
      <c r="H946" s="222" t="s">
        <v>234</v>
      </c>
      <c r="I946" s="222" t="s">
        <v>234</v>
      </c>
      <c r="J946" s="222" t="s">
        <v>234</v>
      </c>
      <c r="K946" s="222" t="s">
        <v>234</v>
      </c>
      <c r="L946" s="222" t="s">
        <v>234</v>
      </c>
      <c r="M946" s="223" t="s">
        <v>989</v>
      </c>
      <c r="N946" s="224"/>
      <c r="P946" s="225">
        <f>N946-P947-P948</f>
        <v>0</v>
      </c>
      <c r="Q946" s="201" t="s">
        <v>234</v>
      </c>
      <c r="R946" s="224"/>
      <c r="T946" s="225">
        <f>R946+T947+T948</f>
        <v>0</v>
      </c>
      <c r="V946" s="73" t="str">
        <f>IF(OR(P946&lt;0,T946&lt;0),"erreur","OK")</f>
        <v>OK</v>
      </c>
      <c r="X946" s="73" t="str">
        <f>IF(P946&gt;1,"justifier la différence","OK")</f>
        <v>OK</v>
      </c>
      <c r="Z946" s="332"/>
      <c r="AA946" s="332"/>
      <c r="AB946" s="332"/>
    </row>
    <row r="947" spans="1:28" ht="15" customHeight="1" x14ac:dyDescent="0.45">
      <c r="A947" s="201">
        <v>937</v>
      </c>
      <c r="B947" s="201">
        <f t="shared" si="338"/>
        <v>4</v>
      </c>
      <c r="C947" s="202">
        <v>6611</v>
      </c>
      <c r="E947" s="222" t="s">
        <v>234</v>
      </c>
      <c r="F947" s="222"/>
      <c r="G947" s="226">
        <v>6611</v>
      </c>
      <c r="H947" s="222" t="s">
        <v>234</v>
      </c>
      <c r="I947" s="222" t="s">
        <v>234</v>
      </c>
      <c r="J947" s="222" t="s">
        <v>234</v>
      </c>
      <c r="K947" s="222" t="s">
        <v>234</v>
      </c>
      <c r="L947" s="222" t="s">
        <v>234</v>
      </c>
      <c r="M947" s="226" t="s">
        <v>990</v>
      </c>
      <c r="N947" s="224"/>
      <c r="P947" s="225">
        <f t="shared" ref="P947:P948" si="357">N947</f>
        <v>0</v>
      </c>
      <c r="Q947" s="201" t="s">
        <v>234</v>
      </c>
      <c r="R947" s="224"/>
      <c r="T947" s="225">
        <f t="shared" ref="T947:T948" si="358">R947</f>
        <v>0</v>
      </c>
      <c r="Z947" s="332"/>
      <c r="AA947" s="332"/>
      <c r="AB947" s="332"/>
    </row>
    <row r="948" spans="1:28" ht="15" customHeight="1" x14ac:dyDescent="0.45">
      <c r="A948" s="201">
        <v>938</v>
      </c>
      <c r="B948" s="201">
        <f t="shared" si="338"/>
        <v>4</v>
      </c>
      <c r="C948" s="202">
        <v>6612</v>
      </c>
      <c r="E948" s="222" t="s">
        <v>234</v>
      </c>
      <c r="F948" s="222"/>
      <c r="G948" s="226">
        <v>6612</v>
      </c>
      <c r="H948" s="222" t="s">
        <v>234</v>
      </c>
      <c r="I948" s="222" t="s">
        <v>234</v>
      </c>
      <c r="J948" s="222" t="s">
        <v>234</v>
      </c>
      <c r="K948" s="222" t="s">
        <v>234</v>
      </c>
      <c r="L948" s="222" t="s">
        <v>234</v>
      </c>
      <c r="M948" s="226" t="s">
        <v>991</v>
      </c>
      <c r="N948" s="224"/>
      <c r="P948" s="225">
        <f t="shared" si="357"/>
        <v>0</v>
      </c>
      <c r="Q948" s="201" t="s">
        <v>234</v>
      </c>
      <c r="R948" s="224"/>
      <c r="T948" s="225">
        <f t="shared" si="358"/>
        <v>0</v>
      </c>
      <c r="Z948" s="332"/>
      <c r="AA948" s="332"/>
      <c r="AB948" s="332"/>
    </row>
    <row r="949" spans="1:28" ht="15" customHeight="1" x14ac:dyDescent="0.45">
      <c r="A949" s="201">
        <v>939</v>
      </c>
      <c r="B949" s="201">
        <f t="shared" si="338"/>
        <v>3</v>
      </c>
      <c r="C949" s="202">
        <v>662</v>
      </c>
      <c r="E949" s="222" t="s">
        <v>234</v>
      </c>
      <c r="F949" s="223">
        <v>662</v>
      </c>
      <c r="G949" s="222" t="s">
        <v>234</v>
      </c>
      <c r="H949" s="222" t="s">
        <v>234</v>
      </c>
      <c r="I949" s="222" t="s">
        <v>234</v>
      </c>
      <c r="J949" s="222" t="s">
        <v>234</v>
      </c>
      <c r="K949" s="222" t="s">
        <v>234</v>
      </c>
      <c r="L949" s="222" t="s">
        <v>234</v>
      </c>
      <c r="M949" s="223" t="s">
        <v>992</v>
      </c>
      <c r="N949" s="224"/>
      <c r="P949" s="225">
        <f>N949-SUM(P950:P955)</f>
        <v>0</v>
      </c>
      <c r="Q949" s="201" t="s">
        <v>234</v>
      </c>
      <c r="R949" s="224"/>
      <c r="T949" s="225">
        <f>R949+T950+T951</f>
        <v>0</v>
      </c>
      <c r="V949" s="73" t="str">
        <f>IF(OR(P949&lt;0,T949&lt;0),"erreur","OK")</f>
        <v>OK</v>
      </c>
      <c r="X949" s="73" t="str">
        <f>IF(P949&gt;1,"justifier la différence","OK")</f>
        <v>OK</v>
      </c>
      <c r="Z949" s="332"/>
      <c r="AA949" s="332"/>
      <c r="AB949" s="332"/>
    </row>
    <row r="950" spans="1:28" ht="15" customHeight="1" x14ac:dyDescent="0.45">
      <c r="A950" s="201">
        <v>940</v>
      </c>
      <c r="B950" s="201">
        <f t="shared" si="338"/>
        <v>4</v>
      </c>
      <c r="C950" s="202">
        <v>6621</v>
      </c>
      <c r="E950" s="222" t="s">
        <v>234</v>
      </c>
      <c r="F950" s="222"/>
      <c r="G950" s="226">
        <v>6621</v>
      </c>
      <c r="H950" s="222" t="s">
        <v>234</v>
      </c>
      <c r="I950" s="222" t="s">
        <v>234</v>
      </c>
      <c r="J950" s="222" t="s">
        <v>234</v>
      </c>
      <c r="K950" s="222" t="s">
        <v>234</v>
      </c>
      <c r="L950" s="222" t="s">
        <v>234</v>
      </c>
      <c r="M950" s="226" t="s">
        <v>993</v>
      </c>
      <c r="N950" s="224"/>
      <c r="P950" s="225">
        <f>N950</f>
        <v>0</v>
      </c>
      <c r="Q950" s="201" t="s">
        <v>234</v>
      </c>
      <c r="R950" s="224"/>
      <c r="T950" s="225">
        <f>R950</f>
        <v>0</v>
      </c>
      <c r="Z950" s="332"/>
      <c r="AA950" s="332"/>
      <c r="AB950" s="332"/>
    </row>
    <row r="951" spans="1:28" ht="15" customHeight="1" x14ac:dyDescent="0.45">
      <c r="A951" s="201">
        <v>941</v>
      </c>
      <c r="B951" s="201">
        <f t="shared" si="338"/>
        <v>4</v>
      </c>
      <c r="C951" s="202">
        <v>6622</v>
      </c>
      <c r="E951" s="222" t="s">
        <v>234</v>
      </c>
      <c r="F951" s="222"/>
      <c r="G951" s="226">
        <v>6622</v>
      </c>
      <c r="H951" s="222" t="s">
        <v>234</v>
      </c>
      <c r="I951" s="222" t="s">
        <v>234</v>
      </c>
      <c r="J951" s="222" t="s">
        <v>234</v>
      </c>
      <c r="K951" s="222" t="s">
        <v>234</v>
      </c>
      <c r="L951" s="222" t="s">
        <v>234</v>
      </c>
      <c r="M951" s="226" t="s">
        <v>994</v>
      </c>
      <c r="N951" s="224"/>
      <c r="P951" s="225">
        <f>N951-P952-P953-P954-P955</f>
        <v>0</v>
      </c>
      <c r="Q951" s="201" t="s">
        <v>234</v>
      </c>
      <c r="R951" s="224"/>
      <c r="T951" s="225">
        <f>R951+T952+T953+T954+T955</f>
        <v>0</v>
      </c>
      <c r="Z951" s="332"/>
      <c r="AA951" s="332"/>
      <c r="AB951" s="332"/>
    </row>
    <row r="952" spans="1:28" ht="15" customHeight="1" x14ac:dyDescent="0.45">
      <c r="A952" s="201">
        <v>942</v>
      </c>
      <c r="B952" s="201">
        <f t="shared" si="338"/>
        <v>5</v>
      </c>
      <c r="C952" s="202">
        <v>66221</v>
      </c>
      <c r="E952" s="222" t="s">
        <v>234</v>
      </c>
      <c r="F952" s="222"/>
      <c r="G952" s="222" t="s">
        <v>234</v>
      </c>
      <c r="H952" s="227">
        <v>66221</v>
      </c>
      <c r="I952" s="222" t="s">
        <v>234</v>
      </c>
      <c r="J952" s="222" t="s">
        <v>234</v>
      </c>
      <c r="K952" s="222" t="s">
        <v>234</v>
      </c>
      <c r="L952" s="222" t="s">
        <v>234</v>
      </c>
      <c r="M952" s="227" t="s">
        <v>995</v>
      </c>
      <c r="N952" s="235"/>
      <c r="P952" s="236">
        <f t="shared" ref="P952:P955" si="359">N952</f>
        <v>0</v>
      </c>
      <c r="Q952" s="201" t="s">
        <v>234</v>
      </c>
      <c r="R952" s="235"/>
      <c r="T952" s="236">
        <f t="shared" ref="T952:T955" si="360">R952</f>
        <v>0</v>
      </c>
      <c r="Z952" s="332"/>
      <c r="AA952" s="332"/>
      <c r="AB952" s="332"/>
    </row>
    <row r="953" spans="1:28" ht="15" customHeight="1" x14ac:dyDescent="0.45">
      <c r="A953" s="201">
        <v>943</v>
      </c>
      <c r="B953" s="201">
        <f t="shared" si="338"/>
        <v>5</v>
      </c>
      <c r="C953" s="202">
        <v>66222</v>
      </c>
      <c r="E953" s="222" t="s">
        <v>234</v>
      </c>
      <c r="F953" s="222"/>
      <c r="G953" s="222" t="s">
        <v>234</v>
      </c>
      <c r="H953" s="227">
        <v>66222</v>
      </c>
      <c r="I953" s="222" t="s">
        <v>234</v>
      </c>
      <c r="J953" s="222" t="s">
        <v>234</v>
      </c>
      <c r="K953" s="222" t="s">
        <v>234</v>
      </c>
      <c r="L953" s="222" t="s">
        <v>234</v>
      </c>
      <c r="M953" s="227" t="s">
        <v>996</v>
      </c>
      <c r="N953" s="235"/>
      <c r="P953" s="236">
        <f t="shared" si="359"/>
        <v>0</v>
      </c>
      <c r="Q953" s="201" t="s">
        <v>234</v>
      </c>
      <c r="R953" s="235"/>
      <c r="T953" s="236">
        <f t="shared" si="360"/>
        <v>0</v>
      </c>
      <c r="Z953" s="332"/>
      <c r="AA953" s="332"/>
      <c r="AB953" s="332"/>
    </row>
    <row r="954" spans="1:28" ht="15" customHeight="1" x14ac:dyDescent="0.45">
      <c r="A954" s="201">
        <v>944</v>
      </c>
      <c r="B954" s="201">
        <f t="shared" si="338"/>
        <v>5</v>
      </c>
      <c r="C954" s="202">
        <v>66223</v>
      </c>
      <c r="E954" s="222" t="s">
        <v>234</v>
      </c>
      <c r="F954" s="222"/>
      <c r="G954" s="222" t="s">
        <v>234</v>
      </c>
      <c r="H954" s="227">
        <v>66223</v>
      </c>
      <c r="I954" s="222" t="s">
        <v>234</v>
      </c>
      <c r="J954" s="222" t="s">
        <v>234</v>
      </c>
      <c r="K954" s="222" t="s">
        <v>234</v>
      </c>
      <c r="L954" s="222" t="s">
        <v>234</v>
      </c>
      <c r="M954" s="227" t="s">
        <v>997</v>
      </c>
      <c r="N954" s="235"/>
      <c r="P954" s="236">
        <f t="shared" si="359"/>
        <v>0</v>
      </c>
      <c r="Q954" s="201" t="s">
        <v>234</v>
      </c>
      <c r="R954" s="235"/>
      <c r="T954" s="236">
        <f t="shared" si="360"/>
        <v>0</v>
      </c>
      <c r="Z954" s="332"/>
      <c r="AA954" s="332"/>
      <c r="AB954" s="332"/>
    </row>
    <row r="955" spans="1:28" ht="15" customHeight="1" x14ac:dyDescent="0.45">
      <c r="A955" s="201">
        <v>945</v>
      </c>
      <c r="B955" s="201">
        <f t="shared" si="338"/>
        <v>5</v>
      </c>
      <c r="C955" s="202">
        <v>66228</v>
      </c>
      <c r="E955" s="222" t="s">
        <v>234</v>
      </c>
      <c r="F955" s="222"/>
      <c r="G955" s="222" t="s">
        <v>234</v>
      </c>
      <c r="H955" s="227">
        <v>66228</v>
      </c>
      <c r="I955" s="222" t="s">
        <v>234</v>
      </c>
      <c r="J955" s="222" t="s">
        <v>234</v>
      </c>
      <c r="K955" s="222" t="s">
        <v>234</v>
      </c>
      <c r="L955" s="222" t="s">
        <v>234</v>
      </c>
      <c r="M955" s="227" t="s">
        <v>998</v>
      </c>
      <c r="N955" s="235"/>
      <c r="P955" s="236">
        <f t="shared" si="359"/>
        <v>0</v>
      </c>
      <c r="Q955" s="201" t="s">
        <v>234</v>
      </c>
      <c r="R955" s="235"/>
      <c r="T955" s="236">
        <f t="shared" si="360"/>
        <v>0</v>
      </c>
      <c r="Z955" s="332"/>
      <c r="AA955" s="332"/>
      <c r="AB955" s="332"/>
    </row>
    <row r="956" spans="1:28" ht="15" customHeight="1" x14ac:dyDescent="0.45">
      <c r="A956" s="201">
        <v>946</v>
      </c>
      <c r="B956" s="201">
        <f t="shared" si="338"/>
        <v>3</v>
      </c>
      <c r="C956" s="202">
        <v>663</v>
      </c>
      <c r="E956" s="222" t="s">
        <v>234</v>
      </c>
      <c r="F956" s="223">
        <v>663</v>
      </c>
      <c r="G956" s="222" t="s">
        <v>234</v>
      </c>
      <c r="H956" s="222" t="s">
        <v>234</v>
      </c>
      <c r="I956" s="222" t="s">
        <v>234</v>
      </c>
      <c r="J956" s="222" t="s">
        <v>234</v>
      </c>
      <c r="K956" s="222" t="s">
        <v>234</v>
      </c>
      <c r="L956" s="222" t="s">
        <v>234</v>
      </c>
      <c r="M956" s="223" t="s">
        <v>999</v>
      </c>
      <c r="N956" s="224"/>
      <c r="P956" s="225">
        <f>N956-SUM(P957:P1047)</f>
        <v>0</v>
      </c>
      <c r="Q956" s="201" t="s">
        <v>234</v>
      </c>
      <c r="R956" s="224"/>
      <c r="T956" s="225">
        <f>R956+T957+T960</f>
        <v>0</v>
      </c>
      <c r="V956" s="73" t="str">
        <f>IF(OR(P956&lt;0,T956&lt;0),"erreur","OK")</f>
        <v>OK</v>
      </c>
      <c r="X956" s="73" t="str">
        <f>IF(P956&gt;1,"justifier la différence","OK")</f>
        <v>OK</v>
      </c>
      <c r="Z956" s="332"/>
      <c r="AA956" s="332"/>
      <c r="AB956" s="332"/>
    </row>
    <row r="957" spans="1:28" ht="15" customHeight="1" x14ac:dyDescent="0.45">
      <c r="A957" s="201">
        <v>947</v>
      </c>
      <c r="B957" s="201">
        <f t="shared" si="338"/>
        <v>4</v>
      </c>
      <c r="C957" s="202">
        <v>6631</v>
      </c>
      <c r="E957" s="222" t="s">
        <v>234</v>
      </c>
      <c r="F957" s="222"/>
      <c r="G957" s="226">
        <v>6631</v>
      </c>
      <c r="H957" s="222" t="s">
        <v>234</v>
      </c>
      <c r="I957" s="222" t="s">
        <v>234</v>
      </c>
      <c r="J957" s="222" t="s">
        <v>234</v>
      </c>
      <c r="K957" s="222" t="s">
        <v>234</v>
      </c>
      <c r="L957" s="222" t="s">
        <v>234</v>
      </c>
      <c r="M957" s="226" t="s">
        <v>1000</v>
      </c>
      <c r="N957" s="224"/>
      <c r="P957" s="225">
        <f>N957-P958-P959</f>
        <v>0</v>
      </c>
      <c r="Q957" s="201" t="s">
        <v>234</v>
      </c>
      <c r="R957" s="224"/>
      <c r="T957" s="225">
        <f>R957+T958+T959</f>
        <v>0</v>
      </c>
      <c r="Z957" s="332"/>
      <c r="AA957" s="332"/>
      <c r="AB957" s="332"/>
    </row>
    <row r="958" spans="1:28" ht="15" customHeight="1" x14ac:dyDescent="0.45">
      <c r="A958" s="201">
        <v>948</v>
      </c>
      <c r="B958" s="201">
        <f t="shared" si="338"/>
        <v>5</v>
      </c>
      <c r="C958" s="202">
        <v>66312</v>
      </c>
      <c r="E958" s="222" t="s">
        <v>234</v>
      </c>
      <c r="F958" s="222"/>
      <c r="G958" s="222" t="s">
        <v>234</v>
      </c>
      <c r="H958" s="227">
        <v>66312</v>
      </c>
      <c r="I958" s="222" t="s">
        <v>234</v>
      </c>
      <c r="J958" s="222" t="s">
        <v>234</v>
      </c>
      <c r="K958" s="222" t="s">
        <v>234</v>
      </c>
      <c r="L958" s="222" t="s">
        <v>234</v>
      </c>
      <c r="M958" s="227" t="s">
        <v>702</v>
      </c>
      <c r="N958" s="235"/>
      <c r="P958" s="236">
        <f t="shared" ref="P958:P959" si="361">N958</f>
        <v>0</v>
      </c>
      <c r="Q958" s="201" t="s">
        <v>234</v>
      </c>
      <c r="R958" s="235"/>
      <c r="T958" s="236">
        <f t="shared" ref="T958:T959" si="362">R958</f>
        <v>0</v>
      </c>
      <c r="Z958" s="332"/>
      <c r="AA958" s="332"/>
      <c r="AB958" s="332"/>
    </row>
    <row r="959" spans="1:28" ht="15" customHeight="1" x14ac:dyDescent="0.45">
      <c r="A959" s="201">
        <v>949</v>
      </c>
      <c r="B959" s="201">
        <f t="shared" si="338"/>
        <v>5</v>
      </c>
      <c r="C959" s="202">
        <v>66313</v>
      </c>
      <c r="E959" s="222" t="s">
        <v>234</v>
      </c>
      <c r="F959" s="222"/>
      <c r="G959" s="222" t="s">
        <v>234</v>
      </c>
      <c r="H959" s="227">
        <v>66313</v>
      </c>
      <c r="I959" s="222" t="s">
        <v>234</v>
      </c>
      <c r="J959" s="222" t="s">
        <v>234</v>
      </c>
      <c r="K959" s="222" t="s">
        <v>234</v>
      </c>
      <c r="L959" s="222" t="s">
        <v>234</v>
      </c>
      <c r="M959" s="227" t="s">
        <v>703</v>
      </c>
      <c r="N959" s="235"/>
      <c r="P959" s="236">
        <f t="shared" si="361"/>
        <v>0</v>
      </c>
      <c r="Q959" s="201" t="s">
        <v>234</v>
      </c>
      <c r="R959" s="235"/>
      <c r="T959" s="236">
        <f t="shared" si="362"/>
        <v>0</v>
      </c>
      <c r="Z959" s="332"/>
      <c r="AA959" s="332"/>
      <c r="AB959" s="332"/>
    </row>
    <row r="960" spans="1:28" ht="15" customHeight="1" x14ac:dyDescent="0.45">
      <c r="A960" s="201">
        <v>950</v>
      </c>
      <c r="B960" s="201">
        <f t="shared" si="338"/>
        <v>4</v>
      </c>
      <c r="C960" s="202">
        <v>6632</v>
      </c>
      <c r="E960" s="222" t="s">
        <v>234</v>
      </c>
      <c r="F960" s="222"/>
      <c r="G960" s="226">
        <v>6632</v>
      </c>
      <c r="H960" s="222" t="s">
        <v>234</v>
      </c>
      <c r="I960" s="222" t="s">
        <v>234</v>
      </c>
      <c r="J960" s="222" t="s">
        <v>234</v>
      </c>
      <c r="K960" s="222" t="s">
        <v>234</v>
      </c>
      <c r="L960" s="222" t="s">
        <v>234</v>
      </c>
      <c r="M960" s="226" t="s">
        <v>1001</v>
      </c>
      <c r="N960" s="224"/>
      <c r="P960" s="225">
        <f>N960-P961-P962-P963-P964-P965-P966-P967-P968-P969-P970-P971-P972-P973-P974-P975-P976-P977-P978-P979-P980-P981-P982-P983-P984-P985-P986-P987-P988-P989-P990-P991-P992-P993-P994-P995-P996-P997-P998-P999-P1000-P1001-P1002-P1003-P1004-P1005-P1006-P1007-P1008-P1009-P1010-P1011-P1012-P1013-P1014-P1015-P1016-P1017-P1018-P1019-P1020-P1021-P1022-P1023-P1024-P1025-P1026-P1027-P1028-P1029-P1030-P1031-P1032-P1033-P1034-P1035-P1036-P1037-P1038-P1039-P1040-P1041-P1042-P1043-P1044-P1045-P1046-P1047</f>
        <v>0</v>
      </c>
      <c r="Q960" s="201" t="s">
        <v>234</v>
      </c>
      <c r="R960" s="224"/>
      <c r="T960" s="225">
        <f>R960+T961+T989+T1018+T1041</f>
        <v>0</v>
      </c>
      <c r="Z960" s="332"/>
      <c r="AA960" s="332"/>
      <c r="AB960" s="332"/>
    </row>
    <row r="961" spans="1:28" ht="15" customHeight="1" x14ac:dyDescent="0.45">
      <c r="A961" s="201">
        <v>951</v>
      </c>
      <c r="B961" s="201">
        <f t="shared" si="338"/>
        <v>5</v>
      </c>
      <c r="C961" s="202">
        <v>66321</v>
      </c>
      <c r="E961" s="222" t="s">
        <v>234</v>
      </c>
      <c r="F961" s="222"/>
      <c r="G961" s="222" t="s">
        <v>234</v>
      </c>
      <c r="H961" s="227">
        <v>66321</v>
      </c>
      <c r="I961" s="222" t="s">
        <v>234</v>
      </c>
      <c r="J961" s="222" t="s">
        <v>234</v>
      </c>
      <c r="K961" s="222" t="s">
        <v>234</v>
      </c>
      <c r="L961" s="222" t="s">
        <v>234</v>
      </c>
      <c r="M961" s="227" t="s">
        <v>706</v>
      </c>
      <c r="N961" s="224"/>
      <c r="P961" s="225">
        <f>N961-P962-P963-P964-P965-P966-P967-P968-P969-P970-P971-P972-P973-P974-P975-P976-P977-P978-P979-P980-P981-P982-P983-P984-P985-P986-P987-P988</f>
        <v>0</v>
      </c>
      <c r="Q961" s="201" t="s">
        <v>234</v>
      </c>
      <c r="R961" s="224"/>
      <c r="T961" s="225">
        <f>R961+T962+T971+T972</f>
        <v>0</v>
      </c>
      <c r="Z961" s="332"/>
      <c r="AA961" s="332"/>
      <c r="AB961" s="332"/>
    </row>
    <row r="962" spans="1:28" ht="15" customHeight="1" x14ac:dyDescent="0.45">
      <c r="A962" s="201">
        <v>952</v>
      </c>
      <c r="B962" s="201">
        <f t="shared" si="338"/>
        <v>6</v>
      </c>
      <c r="C962" s="202">
        <v>663211</v>
      </c>
      <c r="E962" s="222" t="s">
        <v>234</v>
      </c>
      <c r="F962" s="222"/>
      <c r="G962" s="222" t="s">
        <v>234</v>
      </c>
      <c r="H962" s="222" t="s">
        <v>234</v>
      </c>
      <c r="I962" s="229">
        <v>663211</v>
      </c>
      <c r="J962" s="222" t="s">
        <v>234</v>
      </c>
      <c r="K962" s="222" t="s">
        <v>234</v>
      </c>
      <c r="L962" s="222" t="s">
        <v>234</v>
      </c>
      <c r="M962" s="229" t="s">
        <v>294</v>
      </c>
      <c r="N962" s="224"/>
      <c r="P962" s="225">
        <f>N962-P963-P964-P965-P966-P967-P968-P969-P970</f>
        <v>0</v>
      </c>
      <c r="Q962" s="201" t="s">
        <v>234</v>
      </c>
      <c r="R962" s="224"/>
      <c r="T962" s="225">
        <f>R962+T963+T964+T967+T968+T969+T970</f>
        <v>0</v>
      </c>
      <c r="Z962" s="332"/>
      <c r="AA962" s="332"/>
      <c r="AB962" s="332"/>
    </row>
    <row r="963" spans="1:28" ht="15" customHeight="1" x14ac:dyDescent="0.45">
      <c r="A963" s="201">
        <v>953</v>
      </c>
      <c r="B963" s="201">
        <f t="shared" si="338"/>
        <v>7</v>
      </c>
      <c r="C963" s="202">
        <v>6632111</v>
      </c>
      <c r="E963" s="222" t="s">
        <v>234</v>
      </c>
      <c r="F963" s="222"/>
      <c r="G963" s="222" t="s">
        <v>234</v>
      </c>
      <c r="H963" s="222" t="s">
        <v>234</v>
      </c>
      <c r="I963" s="222" t="s">
        <v>234</v>
      </c>
      <c r="J963" s="230">
        <v>6632111</v>
      </c>
      <c r="K963" s="222" t="s">
        <v>234</v>
      </c>
      <c r="L963" s="222" t="s">
        <v>234</v>
      </c>
      <c r="M963" s="230" t="s">
        <v>1002</v>
      </c>
      <c r="N963" s="235"/>
      <c r="P963" s="236">
        <f>N963</f>
        <v>0</v>
      </c>
      <c r="Q963" s="201" t="s">
        <v>234</v>
      </c>
      <c r="R963" s="235"/>
      <c r="T963" s="236">
        <f>R963</f>
        <v>0</v>
      </c>
      <c r="Z963" s="332"/>
      <c r="AA963" s="332"/>
      <c r="AB963" s="332"/>
    </row>
    <row r="964" spans="1:28" ht="15" customHeight="1" x14ac:dyDescent="0.45">
      <c r="A964" s="201">
        <v>954</v>
      </c>
      <c r="B964" s="201">
        <f t="shared" si="338"/>
        <v>7</v>
      </c>
      <c r="C964" s="202">
        <v>6632112</v>
      </c>
      <c r="E964" s="222" t="s">
        <v>234</v>
      </c>
      <c r="F964" s="222"/>
      <c r="G964" s="222" t="s">
        <v>234</v>
      </c>
      <c r="H964" s="222" t="s">
        <v>234</v>
      </c>
      <c r="I964" s="222" t="s">
        <v>234</v>
      </c>
      <c r="J964" s="230">
        <v>6632112</v>
      </c>
      <c r="K964" s="222" t="s">
        <v>234</v>
      </c>
      <c r="L964" s="222" t="s">
        <v>234</v>
      </c>
      <c r="M964" s="230" t="s">
        <v>1003</v>
      </c>
      <c r="N964" s="235"/>
      <c r="P964" s="236">
        <f>N964-P965-P966</f>
        <v>0</v>
      </c>
      <c r="Q964" s="201" t="s">
        <v>234</v>
      </c>
      <c r="R964" s="235"/>
      <c r="T964" s="236">
        <f>R964+T965+T966</f>
        <v>0</v>
      </c>
      <c r="Z964" s="332"/>
      <c r="AA964" s="332"/>
      <c r="AB964" s="332"/>
    </row>
    <row r="965" spans="1:28" ht="15" customHeight="1" x14ac:dyDescent="0.45">
      <c r="A965" s="201">
        <v>955</v>
      </c>
      <c r="B965" s="201">
        <f t="shared" si="338"/>
        <v>8</v>
      </c>
      <c r="C965" s="202">
        <v>66321121</v>
      </c>
      <c r="E965" s="222" t="s">
        <v>234</v>
      </c>
      <c r="F965" s="222"/>
      <c r="G965" s="222" t="s">
        <v>234</v>
      </c>
      <c r="H965" s="222" t="s">
        <v>234</v>
      </c>
      <c r="I965" s="222" t="s">
        <v>234</v>
      </c>
      <c r="J965" s="222" t="s">
        <v>234</v>
      </c>
      <c r="K965" s="231">
        <v>66321121</v>
      </c>
      <c r="L965" s="222" t="s">
        <v>234</v>
      </c>
      <c r="M965" s="231" t="s">
        <v>1004</v>
      </c>
      <c r="N965" s="235"/>
      <c r="P965" s="225">
        <f t="shared" ref="P965:P966" si="363">N965</f>
        <v>0</v>
      </c>
      <c r="Q965" s="201" t="s">
        <v>234</v>
      </c>
      <c r="R965" s="235"/>
      <c r="T965" s="225">
        <f t="shared" ref="T965:T966" si="364">P965</f>
        <v>0</v>
      </c>
      <c r="Z965" s="332"/>
      <c r="AA965" s="332"/>
      <c r="AB965" s="332"/>
    </row>
    <row r="966" spans="1:28" ht="15" customHeight="1" x14ac:dyDescent="0.45">
      <c r="A966" s="201">
        <v>956</v>
      </c>
      <c r="B966" s="201">
        <f t="shared" si="338"/>
        <v>8</v>
      </c>
      <c r="C966" s="202">
        <v>66321128</v>
      </c>
      <c r="E966" s="222" t="s">
        <v>234</v>
      </c>
      <c r="F966" s="222"/>
      <c r="G966" s="222" t="s">
        <v>234</v>
      </c>
      <c r="H966" s="222" t="s">
        <v>234</v>
      </c>
      <c r="I966" s="222" t="s">
        <v>234</v>
      </c>
      <c r="J966" s="222" t="s">
        <v>234</v>
      </c>
      <c r="K966" s="231">
        <v>66321128</v>
      </c>
      <c r="L966" s="222" t="s">
        <v>234</v>
      </c>
      <c r="M966" s="231" t="s">
        <v>1005</v>
      </c>
      <c r="N966" s="235"/>
      <c r="P966" s="225">
        <f t="shared" si="363"/>
        <v>0</v>
      </c>
      <c r="Q966" s="201" t="s">
        <v>234</v>
      </c>
      <c r="R966" s="235"/>
      <c r="T966" s="225">
        <f t="shared" si="364"/>
        <v>0</v>
      </c>
      <c r="Z966" s="332"/>
      <c r="AA966" s="332"/>
      <c r="AB966" s="332"/>
    </row>
    <row r="967" spans="1:28" ht="15" customHeight="1" x14ac:dyDescent="0.45">
      <c r="A967" s="201">
        <v>957</v>
      </c>
      <c r="B967" s="201">
        <f t="shared" si="338"/>
        <v>7</v>
      </c>
      <c r="C967" s="202">
        <v>6632113</v>
      </c>
      <c r="E967" s="222" t="s">
        <v>234</v>
      </c>
      <c r="F967" s="222"/>
      <c r="G967" s="222" t="s">
        <v>234</v>
      </c>
      <c r="H967" s="222" t="s">
        <v>234</v>
      </c>
      <c r="I967" s="222" t="s">
        <v>234</v>
      </c>
      <c r="J967" s="230">
        <v>6632113</v>
      </c>
      <c r="K967" s="222" t="s">
        <v>234</v>
      </c>
      <c r="L967" s="222" t="s">
        <v>234</v>
      </c>
      <c r="M967" s="230" t="s">
        <v>1006</v>
      </c>
      <c r="N967" s="235"/>
      <c r="P967" s="236">
        <f>N967</f>
        <v>0</v>
      </c>
      <c r="Q967" s="201" t="s">
        <v>234</v>
      </c>
      <c r="R967" s="235"/>
      <c r="T967" s="236">
        <f>R967</f>
        <v>0</v>
      </c>
      <c r="Z967" s="332"/>
      <c r="AA967" s="332"/>
      <c r="AB967" s="332"/>
    </row>
    <row r="968" spans="1:28" ht="15" customHeight="1" x14ac:dyDescent="0.45">
      <c r="A968" s="201">
        <v>958</v>
      </c>
      <c r="B968" s="201">
        <f t="shared" si="338"/>
        <v>7</v>
      </c>
      <c r="C968" s="202">
        <v>6632114</v>
      </c>
      <c r="E968" s="222" t="s">
        <v>234</v>
      </c>
      <c r="F968" s="222"/>
      <c r="G968" s="222" t="s">
        <v>234</v>
      </c>
      <c r="H968" s="222" t="s">
        <v>234</v>
      </c>
      <c r="I968" s="222" t="s">
        <v>234</v>
      </c>
      <c r="J968" s="230">
        <v>6632114</v>
      </c>
      <c r="K968" s="222" t="s">
        <v>234</v>
      </c>
      <c r="L968" s="222" t="s">
        <v>234</v>
      </c>
      <c r="M968" s="230" t="s">
        <v>1007</v>
      </c>
      <c r="N968" s="235"/>
      <c r="P968" s="236">
        <f t="shared" ref="P968:P970" si="365">N968</f>
        <v>0</v>
      </c>
      <c r="Q968" s="201" t="s">
        <v>234</v>
      </c>
      <c r="R968" s="235"/>
      <c r="T968" s="236">
        <f t="shared" ref="T968:T970" si="366">R968</f>
        <v>0</v>
      </c>
      <c r="Z968" s="332"/>
      <c r="AA968" s="332"/>
      <c r="AB968" s="332"/>
    </row>
    <row r="969" spans="1:28" ht="15" customHeight="1" x14ac:dyDescent="0.45">
      <c r="A969" s="201">
        <v>959</v>
      </c>
      <c r="B969" s="201">
        <f t="shared" si="338"/>
        <v>7</v>
      </c>
      <c r="C969" s="202">
        <v>6632115</v>
      </c>
      <c r="E969" s="222" t="s">
        <v>234</v>
      </c>
      <c r="F969" s="222"/>
      <c r="G969" s="222" t="s">
        <v>234</v>
      </c>
      <c r="H969" s="222" t="s">
        <v>234</v>
      </c>
      <c r="I969" s="222" t="s">
        <v>234</v>
      </c>
      <c r="J969" s="230">
        <v>6632115</v>
      </c>
      <c r="K969" s="222" t="s">
        <v>234</v>
      </c>
      <c r="L969" s="222" t="s">
        <v>234</v>
      </c>
      <c r="M969" s="230" t="s">
        <v>1008</v>
      </c>
      <c r="N969" s="235"/>
      <c r="P969" s="236">
        <f t="shared" si="365"/>
        <v>0</v>
      </c>
      <c r="Q969" s="201" t="s">
        <v>234</v>
      </c>
      <c r="R969" s="235"/>
      <c r="T969" s="236">
        <f t="shared" si="366"/>
        <v>0</v>
      </c>
      <c r="Z969" s="332"/>
      <c r="AA969" s="332"/>
      <c r="AB969" s="332"/>
    </row>
    <row r="970" spans="1:28" ht="15" customHeight="1" x14ac:dyDescent="0.45">
      <c r="A970" s="201">
        <v>960</v>
      </c>
      <c r="B970" s="201">
        <f t="shared" si="338"/>
        <v>7</v>
      </c>
      <c r="C970" s="202">
        <v>6632118</v>
      </c>
      <c r="E970" s="222" t="s">
        <v>234</v>
      </c>
      <c r="F970" s="222"/>
      <c r="G970" s="222" t="s">
        <v>234</v>
      </c>
      <c r="H970" s="222" t="s">
        <v>234</v>
      </c>
      <c r="I970" s="222" t="s">
        <v>234</v>
      </c>
      <c r="J970" s="230">
        <v>6632118</v>
      </c>
      <c r="K970" s="222" t="s">
        <v>234</v>
      </c>
      <c r="L970" s="222" t="s">
        <v>234</v>
      </c>
      <c r="M970" s="230" t="s">
        <v>1009</v>
      </c>
      <c r="N970" s="235"/>
      <c r="P970" s="236">
        <f t="shared" si="365"/>
        <v>0</v>
      </c>
      <c r="Q970" s="201" t="s">
        <v>234</v>
      </c>
      <c r="R970" s="235"/>
      <c r="T970" s="236">
        <f t="shared" si="366"/>
        <v>0</v>
      </c>
      <c r="Z970" s="332"/>
      <c r="AA970" s="332"/>
      <c r="AB970" s="332"/>
    </row>
    <row r="971" spans="1:28" ht="15" customHeight="1" x14ac:dyDescent="0.45">
      <c r="A971" s="201">
        <v>961</v>
      </c>
      <c r="B971" s="201">
        <f t="shared" si="338"/>
        <v>6</v>
      </c>
      <c r="C971" s="202">
        <v>663212</v>
      </c>
      <c r="E971" s="222" t="s">
        <v>234</v>
      </c>
      <c r="F971" s="222"/>
      <c r="G971" s="222" t="s">
        <v>234</v>
      </c>
      <c r="H971" s="222" t="s">
        <v>234</v>
      </c>
      <c r="I971" s="229">
        <v>663212</v>
      </c>
      <c r="J971" s="222" t="s">
        <v>234</v>
      </c>
      <c r="K971" s="222" t="s">
        <v>234</v>
      </c>
      <c r="L971" s="222" t="s">
        <v>234</v>
      </c>
      <c r="M971" s="229" t="s">
        <v>707</v>
      </c>
      <c r="N971" s="224"/>
      <c r="P971" s="225">
        <f>N971</f>
        <v>0</v>
      </c>
      <c r="Q971" s="201" t="s">
        <v>234</v>
      </c>
      <c r="R971" s="224"/>
      <c r="T971" s="225">
        <f>R971</f>
        <v>0</v>
      </c>
      <c r="Z971" s="332"/>
      <c r="AA971" s="332"/>
      <c r="AB971" s="332"/>
    </row>
    <row r="972" spans="1:28" ht="15" customHeight="1" x14ac:dyDescent="0.45">
      <c r="A972" s="201">
        <v>962</v>
      </c>
      <c r="B972" s="201">
        <f t="shared" ref="B972:B1035" si="367">LEN(C972)</f>
        <v>6</v>
      </c>
      <c r="C972" s="202">
        <v>663213</v>
      </c>
      <c r="E972" s="222" t="s">
        <v>234</v>
      </c>
      <c r="F972" s="222"/>
      <c r="G972" s="222" t="s">
        <v>234</v>
      </c>
      <c r="H972" s="222" t="s">
        <v>234</v>
      </c>
      <c r="I972" s="229">
        <v>663213</v>
      </c>
      <c r="J972" s="222" t="s">
        <v>234</v>
      </c>
      <c r="K972" s="222" t="s">
        <v>234</v>
      </c>
      <c r="L972" s="222" t="s">
        <v>234</v>
      </c>
      <c r="M972" s="229" t="s">
        <v>716</v>
      </c>
      <c r="N972" s="224"/>
      <c r="P972" s="225">
        <f>N972-P973-P974-P975-P976-P977-P978-P979-P980-P981-P982-P983-P984-P985-P986-P987-P988</f>
        <v>0</v>
      </c>
      <c r="Q972" s="201" t="s">
        <v>234</v>
      </c>
      <c r="R972" s="224"/>
      <c r="T972" s="225">
        <f>R972+T973+T981</f>
        <v>0</v>
      </c>
      <c r="Z972" s="332"/>
      <c r="AA972" s="332"/>
      <c r="AB972" s="332"/>
    </row>
    <row r="973" spans="1:28" ht="15" customHeight="1" x14ac:dyDescent="0.45">
      <c r="A973" s="201">
        <v>963</v>
      </c>
      <c r="B973" s="201">
        <f t="shared" si="367"/>
        <v>7</v>
      </c>
      <c r="C973" s="202">
        <v>6632131</v>
      </c>
      <c r="E973" s="222" t="s">
        <v>234</v>
      </c>
      <c r="F973" s="222"/>
      <c r="G973" s="222" t="s">
        <v>234</v>
      </c>
      <c r="H973" s="222" t="s">
        <v>234</v>
      </c>
      <c r="I973" s="222" t="s">
        <v>234</v>
      </c>
      <c r="J973" s="230">
        <v>6632131</v>
      </c>
      <c r="K973" s="222" t="s">
        <v>234</v>
      </c>
      <c r="L973" s="222" t="s">
        <v>234</v>
      </c>
      <c r="M973" s="230" t="s">
        <v>717</v>
      </c>
      <c r="N973" s="224"/>
      <c r="P973" s="225">
        <f>N973-P974-P975-P976-P977-P978-P979-P980</f>
        <v>0</v>
      </c>
      <c r="Q973" s="201" t="s">
        <v>234</v>
      </c>
      <c r="R973" s="224"/>
      <c r="T973" s="225">
        <f>R973+T974+T977+T980</f>
        <v>0</v>
      </c>
      <c r="Z973" s="332"/>
      <c r="AA973" s="332"/>
      <c r="AB973" s="332"/>
    </row>
    <row r="974" spans="1:28" ht="15" customHeight="1" x14ac:dyDescent="0.45">
      <c r="A974" s="201">
        <v>964</v>
      </c>
      <c r="B974" s="201">
        <f t="shared" si="367"/>
        <v>8</v>
      </c>
      <c r="C974" s="202">
        <v>66321311</v>
      </c>
      <c r="E974" s="222" t="s">
        <v>234</v>
      </c>
      <c r="F974" s="222"/>
      <c r="G974" s="222" t="s">
        <v>234</v>
      </c>
      <c r="H974" s="222" t="s">
        <v>234</v>
      </c>
      <c r="I974" s="222" t="s">
        <v>234</v>
      </c>
      <c r="J974" s="222" t="s">
        <v>234</v>
      </c>
      <c r="K974" s="231">
        <v>66321311</v>
      </c>
      <c r="L974" s="222" t="s">
        <v>234</v>
      </c>
      <c r="M974" s="231" t="s">
        <v>718</v>
      </c>
      <c r="N974" s="235"/>
      <c r="P974" s="236">
        <f>N974-P975-P976</f>
        <v>0</v>
      </c>
      <c r="Q974" s="201" t="s">
        <v>234</v>
      </c>
      <c r="R974" s="235"/>
      <c r="T974" s="236">
        <f>R974+T975+T976</f>
        <v>0</v>
      </c>
      <c r="Z974" s="332"/>
      <c r="AA974" s="332"/>
      <c r="AB974" s="332"/>
    </row>
    <row r="975" spans="1:28" ht="15" customHeight="1" x14ac:dyDescent="0.45">
      <c r="A975" s="201">
        <v>965</v>
      </c>
      <c r="B975" s="201">
        <f t="shared" si="367"/>
        <v>9</v>
      </c>
      <c r="C975" s="202">
        <v>663213111</v>
      </c>
      <c r="E975" s="222" t="s">
        <v>234</v>
      </c>
      <c r="F975" s="222"/>
      <c r="G975" s="222" t="s">
        <v>234</v>
      </c>
      <c r="H975" s="222" t="s">
        <v>234</v>
      </c>
      <c r="I975" s="222" t="s">
        <v>234</v>
      </c>
      <c r="J975" s="222" t="s">
        <v>234</v>
      </c>
      <c r="K975" s="222" t="s">
        <v>234</v>
      </c>
      <c r="L975" s="222">
        <v>663213111</v>
      </c>
      <c r="M975" s="222" t="s">
        <v>376</v>
      </c>
      <c r="N975" s="235"/>
      <c r="P975" s="225">
        <f t="shared" ref="P975:P976" si="368">N975</f>
        <v>0</v>
      </c>
      <c r="Q975" s="201" t="s">
        <v>234</v>
      </c>
      <c r="R975" s="235"/>
      <c r="T975" s="225">
        <f t="shared" ref="T975:T976" si="369">R975</f>
        <v>0</v>
      </c>
      <c r="Z975" s="332"/>
      <c r="AA975" s="332"/>
      <c r="AB975" s="332"/>
    </row>
    <row r="976" spans="1:28" ht="15" customHeight="1" x14ac:dyDescent="0.45">
      <c r="A976" s="201">
        <v>966</v>
      </c>
      <c r="B976" s="201">
        <f t="shared" si="367"/>
        <v>9</v>
      </c>
      <c r="C976" s="202">
        <v>663213112</v>
      </c>
      <c r="E976" s="222" t="s">
        <v>234</v>
      </c>
      <c r="F976" s="222"/>
      <c r="G976" s="222" t="s">
        <v>234</v>
      </c>
      <c r="H976" s="222" t="s">
        <v>234</v>
      </c>
      <c r="I976" s="222" t="s">
        <v>234</v>
      </c>
      <c r="J976" s="222" t="s">
        <v>234</v>
      </c>
      <c r="K976" s="222" t="s">
        <v>234</v>
      </c>
      <c r="L976" s="222">
        <v>663213112</v>
      </c>
      <c r="M976" s="222" t="s">
        <v>719</v>
      </c>
      <c r="N976" s="235"/>
      <c r="P976" s="225">
        <f t="shared" si="368"/>
        <v>0</v>
      </c>
      <c r="Q976" s="201" t="s">
        <v>234</v>
      </c>
      <c r="R976" s="235"/>
      <c r="T976" s="225">
        <f t="shared" si="369"/>
        <v>0</v>
      </c>
      <c r="Z976" s="332"/>
      <c r="AA976" s="332"/>
      <c r="AB976" s="332"/>
    </row>
    <row r="977" spans="1:28" ht="15" customHeight="1" x14ac:dyDescent="0.45">
      <c r="A977" s="201">
        <v>967</v>
      </c>
      <c r="B977" s="201">
        <f t="shared" si="367"/>
        <v>8</v>
      </c>
      <c r="C977" s="202">
        <v>66321312</v>
      </c>
      <c r="E977" s="222" t="s">
        <v>234</v>
      </c>
      <c r="F977" s="222"/>
      <c r="G977" s="222" t="s">
        <v>234</v>
      </c>
      <c r="H977" s="222" t="s">
        <v>234</v>
      </c>
      <c r="I977" s="222" t="s">
        <v>234</v>
      </c>
      <c r="J977" s="222" t="s">
        <v>234</v>
      </c>
      <c r="K977" s="231">
        <v>66321312</v>
      </c>
      <c r="L977" s="222" t="s">
        <v>234</v>
      </c>
      <c r="M977" s="231" t="s">
        <v>720</v>
      </c>
      <c r="N977" s="235"/>
      <c r="P977" s="236">
        <f>N977-P978-P979</f>
        <v>0</v>
      </c>
      <c r="Q977" s="201" t="s">
        <v>234</v>
      </c>
      <c r="R977" s="235"/>
      <c r="T977" s="236">
        <f>R977+T978+T979</f>
        <v>0</v>
      </c>
      <c r="Z977" s="332"/>
      <c r="AA977" s="332"/>
      <c r="AB977" s="332"/>
    </row>
    <row r="978" spans="1:28" ht="15" customHeight="1" x14ac:dyDescent="0.45">
      <c r="A978" s="201">
        <v>968</v>
      </c>
      <c r="B978" s="201">
        <f t="shared" si="367"/>
        <v>9</v>
      </c>
      <c r="C978" s="202">
        <v>663213121</v>
      </c>
      <c r="E978" s="222" t="s">
        <v>234</v>
      </c>
      <c r="F978" s="222"/>
      <c r="G978" s="222" t="s">
        <v>234</v>
      </c>
      <c r="H978" s="222" t="s">
        <v>234</v>
      </c>
      <c r="I978" s="222" t="s">
        <v>234</v>
      </c>
      <c r="J978" s="222" t="s">
        <v>234</v>
      </c>
      <c r="K978" s="222" t="s">
        <v>234</v>
      </c>
      <c r="L978" s="222">
        <v>663213121</v>
      </c>
      <c r="M978" s="222" t="s">
        <v>376</v>
      </c>
      <c r="N978" s="235"/>
      <c r="P978" s="225">
        <f t="shared" ref="P978:P979" si="370">N978</f>
        <v>0</v>
      </c>
      <c r="Q978" s="201" t="s">
        <v>234</v>
      </c>
      <c r="R978" s="235"/>
      <c r="T978" s="225">
        <f t="shared" ref="T978:T979" si="371">R978</f>
        <v>0</v>
      </c>
      <c r="Z978" s="332"/>
      <c r="AA978" s="332"/>
      <c r="AB978" s="332"/>
    </row>
    <row r="979" spans="1:28" ht="15" customHeight="1" x14ac:dyDescent="0.45">
      <c r="A979" s="201">
        <v>969</v>
      </c>
      <c r="B979" s="201">
        <f t="shared" si="367"/>
        <v>9</v>
      </c>
      <c r="C979" s="202">
        <v>663213122</v>
      </c>
      <c r="E979" s="222" t="s">
        <v>234</v>
      </c>
      <c r="F979" s="222"/>
      <c r="G979" s="222" t="s">
        <v>234</v>
      </c>
      <c r="H979" s="222" t="s">
        <v>234</v>
      </c>
      <c r="I979" s="222" t="s">
        <v>234</v>
      </c>
      <c r="J979" s="222" t="s">
        <v>234</v>
      </c>
      <c r="K979" s="222" t="s">
        <v>234</v>
      </c>
      <c r="L979" s="222">
        <v>663213122</v>
      </c>
      <c r="M979" s="222" t="s">
        <v>719</v>
      </c>
      <c r="N979" s="235"/>
      <c r="P979" s="225">
        <f t="shared" si="370"/>
        <v>0</v>
      </c>
      <c r="Q979" s="201" t="s">
        <v>234</v>
      </c>
      <c r="R979" s="235"/>
      <c r="T979" s="225">
        <f t="shared" si="371"/>
        <v>0</v>
      </c>
      <c r="Z979" s="332"/>
      <c r="AA979" s="332"/>
      <c r="AB979" s="332"/>
    </row>
    <row r="980" spans="1:28" ht="15" customHeight="1" x14ac:dyDescent="0.45">
      <c r="A980" s="201">
        <v>970</v>
      </c>
      <c r="B980" s="201">
        <f t="shared" si="367"/>
        <v>8</v>
      </c>
      <c r="C980" s="202">
        <v>66321313</v>
      </c>
      <c r="E980" s="222" t="s">
        <v>234</v>
      </c>
      <c r="F980" s="222"/>
      <c r="G980" s="222" t="s">
        <v>234</v>
      </c>
      <c r="H980" s="222" t="s">
        <v>234</v>
      </c>
      <c r="I980" s="222" t="s">
        <v>234</v>
      </c>
      <c r="J980" s="222" t="s">
        <v>234</v>
      </c>
      <c r="K980" s="231">
        <v>66321313</v>
      </c>
      <c r="L980" s="222" t="s">
        <v>234</v>
      </c>
      <c r="M980" s="231" t="s">
        <v>468</v>
      </c>
      <c r="N980" s="235"/>
      <c r="P980" s="225">
        <f>N980</f>
        <v>0</v>
      </c>
      <c r="Q980" s="201" t="s">
        <v>234</v>
      </c>
      <c r="R980" s="235"/>
      <c r="T980" s="225">
        <f>R980</f>
        <v>0</v>
      </c>
      <c r="Z980" s="332"/>
      <c r="AA980" s="332"/>
      <c r="AB980" s="332"/>
    </row>
    <row r="981" spans="1:28" ht="15" customHeight="1" x14ac:dyDescent="0.45">
      <c r="A981" s="201">
        <v>971</v>
      </c>
      <c r="B981" s="201">
        <f t="shared" si="367"/>
        <v>7</v>
      </c>
      <c r="C981" s="202">
        <v>6632132</v>
      </c>
      <c r="E981" s="222" t="s">
        <v>234</v>
      </c>
      <c r="F981" s="222"/>
      <c r="G981" s="222" t="s">
        <v>234</v>
      </c>
      <c r="H981" s="222" t="s">
        <v>234</v>
      </c>
      <c r="I981" s="222" t="s">
        <v>234</v>
      </c>
      <c r="J981" s="230">
        <v>6632132</v>
      </c>
      <c r="K981" s="222" t="s">
        <v>234</v>
      </c>
      <c r="L981" s="222" t="s">
        <v>234</v>
      </c>
      <c r="M981" s="230" t="s">
        <v>730</v>
      </c>
      <c r="N981" s="224"/>
      <c r="P981" s="225">
        <f>N981-P982-P983-P984-P985-P986-P987-P988</f>
        <v>0</v>
      </c>
      <c r="Q981" s="201" t="s">
        <v>234</v>
      </c>
      <c r="R981" s="224"/>
      <c r="T981" s="225">
        <f>R981+T982+T985+T988</f>
        <v>0</v>
      </c>
      <c r="Z981" s="332"/>
      <c r="AA981" s="332"/>
      <c r="AB981" s="332"/>
    </row>
    <row r="982" spans="1:28" ht="15" customHeight="1" x14ac:dyDescent="0.45">
      <c r="A982" s="201">
        <v>972</v>
      </c>
      <c r="B982" s="201">
        <f t="shared" si="367"/>
        <v>8</v>
      </c>
      <c r="C982" s="202">
        <v>66321321</v>
      </c>
      <c r="E982" s="222" t="s">
        <v>234</v>
      </c>
      <c r="F982" s="222"/>
      <c r="G982" s="222" t="s">
        <v>234</v>
      </c>
      <c r="H982" s="222" t="s">
        <v>234</v>
      </c>
      <c r="I982" s="222" t="s">
        <v>234</v>
      </c>
      <c r="J982" s="222" t="s">
        <v>234</v>
      </c>
      <c r="K982" s="231">
        <v>66321321</v>
      </c>
      <c r="L982" s="222" t="s">
        <v>234</v>
      </c>
      <c r="M982" s="231" t="s">
        <v>718</v>
      </c>
      <c r="N982" s="235"/>
      <c r="P982" s="236">
        <f>N982-P983-P984</f>
        <v>0</v>
      </c>
      <c r="Q982" s="201" t="s">
        <v>234</v>
      </c>
      <c r="R982" s="235"/>
      <c r="T982" s="236">
        <f>R982+T983+T984</f>
        <v>0</v>
      </c>
      <c r="Z982" s="332"/>
      <c r="AA982" s="332"/>
      <c r="AB982" s="332"/>
    </row>
    <row r="983" spans="1:28" ht="15" customHeight="1" x14ac:dyDescent="0.45">
      <c r="A983" s="201">
        <v>973</v>
      </c>
      <c r="B983" s="201">
        <f t="shared" si="367"/>
        <v>9</v>
      </c>
      <c r="C983" s="202">
        <v>663213211</v>
      </c>
      <c r="E983" s="222" t="s">
        <v>234</v>
      </c>
      <c r="F983" s="222"/>
      <c r="G983" s="222" t="s">
        <v>234</v>
      </c>
      <c r="H983" s="222" t="s">
        <v>234</v>
      </c>
      <c r="I983" s="222" t="s">
        <v>234</v>
      </c>
      <c r="J983" s="222" t="s">
        <v>234</v>
      </c>
      <c r="K983" s="222" t="s">
        <v>234</v>
      </c>
      <c r="L983" s="222">
        <v>663213211</v>
      </c>
      <c r="M983" s="222" t="s">
        <v>376</v>
      </c>
      <c r="N983" s="235"/>
      <c r="P983" s="225">
        <f t="shared" ref="P983:P984" si="372">N983</f>
        <v>0</v>
      </c>
      <c r="Q983" s="201" t="s">
        <v>234</v>
      </c>
      <c r="R983" s="235"/>
      <c r="T983" s="225">
        <f t="shared" ref="T983:T984" si="373">R983</f>
        <v>0</v>
      </c>
      <c r="Z983" s="332"/>
      <c r="AA983" s="332"/>
      <c r="AB983" s="332"/>
    </row>
    <row r="984" spans="1:28" ht="15" customHeight="1" x14ac:dyDescent="0.45">
      <c r="A984" s="201">
        <v>974</v>
      </c>
      <c r="B984" s="201">
        <f t="shared" si="367"/>
        <v>9</v>
      </c>
      <c r="C984" s="202">
        <v>663213212</v>
      </c>
      <c r="E984" s="222" t="s">
        <v>234</v>
      </c>
      <c r="F984" s="222"/>
      <c r="G984" s="222" t="s">
        <v>234</v>
      </c>
      <c r="H984" s="222" t="s">
        <v>234</v>
      </c>
      <c r="I984" s="222" t="s">
        <v>234</v>
      </c>
      <c r="J984" s="222" t="s">
        <v>234</v>
      </c>
      <c r="K984" s="222" t="s">
        <v>234</v>
      </c>
      <c r="L984" s="222">
        <v>663213212</v>
      </c>
      <c r="M984" s="222" t="s">
        <v>719</v>
      </c>
      <c r="N984" s="235"/>
      <c r="P984" s="225">
        <f t="shared" si="372"/>
        <v>0</v>
      </c>
      <c r="Q984" s="201" t="s">
        <v>234</v>
      </c>
      <c r="R984" s="235"/>
      <c r="T984" s="225">
        <f t="shared" si="373"/>
        <v>0</v>
      </c>
      <c r="Z984" s="332"/>
      <c r="AA984" s="332"/>
      <c r="AB984" s="332"/>
    </row>
    <row r="985" spans="1:28" ht="15" customHeight="1" x14ac:dyDescent="0.45">
      <c r="A985" s="201">
        <v>975</v>
      </c>
      <c r="B985" s="201">
        <f t="shared" si="367"/>
        <v>8</v>
      </c>
      <c r="C985" s="202">
        <v>66321322</v>
      </c>
      <c r="E985" s="222" t="s">
        <v>234</v>
      </c>
      <c r="F985" s="222"/>
      <c r="G985" s="222" t="s">
        <v>234</v>
      </c>
      <c r="H985" s="222" t="s">
        <v>234</v>
      </c>
      <c r="I985" s="222" t="s">
        <v>234</v>
      </c>
      <c r="J985" s="222" t="s">
        <v>234</v>
      </c>
      <c r="K985" s="231">
        <v>66321322</v>
      </c>
      <c r="L985" s="222" t="s">
        <v>234</v>
      </c>
      <c r="M985" s="231" t="s">
        <v>720</v>
      </c>
      <c r="N985" s="235"/>
      <c r="P985" s="236">
        <f>N985-P986-P987</f>
        <v>0</v>
      </c>
      <c r="Q985" s="201" t="s">
        <v>234</v>
      </c>
      <c r="R985" s="235"/>
      <c r="T985" s="236">
        <f>R985+T986+T987</f>
        <v>0</v>
      </c>
      <c r="Z985" s="332"/>
      <c r="AA985" s="332"/>
      <c r="AB985" s="332"/>
    </row>
    <row r="986" spans="1:28" ht="15" customHeight="1" x14ac:dyDescent="0.45">
      <c r="A986" s="201">
        <v>976</v>
      </c>
      <c r="B986" s="201">
        <f t="shared" si="367"/>
        <v>9</v>
      </c>
      <c r="C986" s="202">
        <v>663213221</v>
      </c>
      <c r="E986" s="222" t="s">
        <v>234</v>
      </c>
      <c r="F986" s="222"/>
      <c r="G986" s="222" t="s">
        <v>234</v>
      </c>
      <c r="H986" s="222" t="s">
        <v>234</v>
      </c>
      <c r="I986" s="222" t="s">
        <v>234</v>
      </c>
      <c r="J986" s="222" t="s">
        <v>234</v>
      </c>
      <c r="K986" s="222" t="s">
        <v>234</v>
      </c>
      <c r="L986" s="222">
        <v>663213221</v>
      </c>
      <c r="M986" s="222" t="s">
        <v>376</v>
      </c>
      <c r="N986" s="235"/>
      <c r="P986" s="225">
        <f t="shared" ref="P986:P987" si="374">N986</f>
        <v>0</v>
      </c>
      <c r="Q986" s="201" t="s">
        <v>234</v>
      </c>
      <c r="R986" s="235"/>
      <c r="T986" s="225">
        <f t="shared" ref="T986:T987" si="375">R986</f>
        <v>0</v>
      </c>
      <c r="Z986" s="332"/>
      <c r="AA986" s="332"/>
      <c r="AB986" s="332"/>
    </row>
    <row r="987" spans="1:28" ht="15" customHeight="1" x14ac:dyDescent="0.45">
      <c r="A987" s="201">
        <v>977</v>
      </c>
      <c r="B987" s="201">
        <f t="shared" si="367"/>
        <v>9</v>
      </c>
      <c r="C987" s="202">
        <v>663213222</v>
      </c>
      <c r="E987" s="222" t="s">
        <v>234</v>
      </c>
      <c r="F987" s="222"/>
      <c r="G987" s="222" t="s">
        <v>234</v>
      </c>
      <c r="H987" s="222" t="s">
        <v>234</v>
      </c>
      <c r="I987" s="222" t="s">
        <v>234</v>
      </c>
      <c r="J987" s="222" t="s">
        <v>234</v>
      </c>
      <c r="K987" s="222" t="s">
        <v>234</v>
      </c>
      <c r="L987" s="222">
        <v>663213222</v>
      </c>
      <c r="M987" s="222" t="s">
        <v>719</v>
      </c>
      <c r="N987" s="235"/>
      <c r="P987" s="225">
        <f t="shared" si="374"/>
        <v>0</v>
      </c>
      <c r="Q987" s="201" t="s">
        <v>234</v>
      </c>
      <c r="R987" s="235"/>
      <c r="T987" s="225">
        <f t="shared" si="375"/>
        <v>0</v>
      </c>
      <c r="Z987" s="332"/>
      <c r="AA987" s="332"/>
      <c r="AB987" s="332"/>
    </row>
    <row r="988" spans="1:28" ht="15" customHeight="1" x14ac:dyDescent="0.45">
      <c r="A988" s="201">
        <v>978</v>
      </c>
      <c r="B988" s="201">
        <f t="shared" si="367"/>
        <v>8</v>
      </c>
      <c r="C988" s="202">
        <v>66321323</v>
      </c>
      <c r="E988" s="222" t="s">
        <v>234</v>
      </c>
      <c r="F988" s="222"/>
      <c r="G988" s="222" t="s">
        <v>234</v>
      </c>
      <c r="H988" s="222" t="s">
        <v>234</v>
      </c>
      <c r="I988" s="222" t="s">
        <v>234</v>
      </c>
      <c r="J988" s="222" t="s">
        <v>234</v>
      </c>
      <c r="K988" s="231">
        <v>66321323</v>
      </c>
      <c r="L988" s="222" t="s">
        <v>234</v>
      </c>
      <c r="M988" s="231" t="s">
        <v>468</v>
      </c>
      <c r="N988" s="235"/>
      <c r="P988" s="225">
        <f>N988</f>
        <v>0</v>
      </c>
      <c r="Q988" s="201" t="s">
        <v>234</v>
      </c>
      <c r="R988" s="235"/>
      <c r="T988" s="225">
        <f>R988</f>
        <v>0</v>
      </c>
      <c r="Z988" s="332"/>
      <c r="AA988" s="332"/>
      <c r="AB988" s="332"/>
    </row>
    <row r="989" spans="1:28" ht="15" customHeight="1" x14ac:dyDescent="0.45">
      <c r="A989" s="201">
        <v>979</v>
      </c>
      <c r="B989" s="201">
        <f t="shared" si="367"/>
        <v>5</v>
      </c>
      <c r="C989" s="202">
        <v>66322</v>
      </c>
      <c r="E989" s="222" t="s">
        <v>234</v>
      </c>
      <c r="F989" s="222"/>
      <c r="G989" s="222" t="s">
        <v>234</v>
      </c>
      <c r="H989" s="227">
        <v>66322</v>
      </c>
      <c r="I989" s="222" t="s">
        <v>234</v>
      </c>
      <c r="J989" s="222" t="s">
        <v>234</v>
      </c>
      <c r="K989" s="222" t="s">
        <v>234</v>
      </c>
      <c r="L989" s="222" t="s">
        <v>234</v>
      </c>
      <c r="M989" s="227" t="s">
        <v>378</v>
      </c>
      <c r="N989" s="224"/>
      <c r="P989" s="225">
        <f>N989-P990-P991-P992-P993-P994-P995-P996-P997-P998-P999-P1000-P1001-P1002-P1003-P1004-P1005-P1006-P1007-P1008-P1009-P1010-P1011-P1012-P1013-P1014-P1015-P1016-P1017</f>
        <v>0</v>
      </c>
      <c r="Q989" s="201" t="s">
        <v>234</v>
      </c>
      <c r="R989" s="224"/>
      <c r="T989" s="225">
        <f>R989+T990+T1014</f>
        <v>0</v>
      </c>
      <c r="Z989" s="332"/>
      <c r="AA989" s="332"/>
      <c r="AB989" s="332"/>
    </row>
    <row r="990" spans="1:28" ht="15" customHeight="1" x14ac:dyDescent="0.45">
      <c r="A990" s="201">
        <v>980</v>
      </c>
      <c r="B990" s="201">
        <f t="shared" si="367"/>
        <v>6</v>
      </c>
      <c r="C990" s="202">
        <v>663221</v>
      </c>
      <c r="E990" s="222" t="s">
        <v>234</v>
      </c>
      <c r="F990" s="222"/>
      <c r="G990" s="222" t="s">
        <v>234</v>
      </c>
      <c r="H990" s="222" t="s">
        <v>234</v>
      </c>
      <c r="I990" s="229">
        <v>663221</v>
      </c>
      <c r="J990" s="222" t="s">
        <v>234</v>
      </c>
      <c r="K990" s="222" t="s">
        <v>234</v>
      </c>
      <c r="L990" s="222" t="s">
        <v>234</v>
      </c>
      <c r="M990" s="229" t="s">
        <v>379</v>
      </c>
      <c r="N990" s="224"/>
      <c r="P990" s="225">
        <f>N990-P991-P992-P993-P994-P995-P996-P997-P998-P999-P1000-P1001-P1002-P1003-P1004-P1005-P1006-P1007-P1008-P1009-P1010-P1011-P1012-P1013</f>
        <v>0</v>
      </c>
      <c r="Q990" s="201" t="s">
        <v>234</v>
      </c>
      <c r="R990" s="224"/>
      <c r="T990" s="225">
        <f>R990+T991+T996+T997+T998+T1006+T1013</f>
        <v>0</v>
      </c>
      <c r="Z990" s="332"/>
      <c r="AA990" s="332"/>
      <c r="AB990" s="332"/>
    </row>
    <row r="991" spans="1:28" ht="15" customHeight="1" x14ac:dyDescent="0.45">
      <c r="A991" s="201">
        <v>981</v>
      </c>
      <c r="B991" s="201">
        <f t="shared" si="367"/>
        <v>7</v>
      </c>
      <c r="C991" s="202">
        <v>6632211</v>
      </c>
      <c r="E991" s="222" t="s">
        <v>234</v>
      </c>
      <c r="F991" s="222"/>
      <c r="G991" s="222" t="s">
        <v>234</v>
      </c>
      <c r="H991" s="222" t="s">
        <v>234</v>
      </c>
      <c r="I991" s="222" t="s">
        <v>234</v>
      </c>
      <c r="J991" s="230">
        <v>6632211</v>
      </c>
      <c r="K991" s="222" t="s">
        <v>234</v>
      </c>
      <c r="L991" s="222" t="s">
        <v>234</v>
      </c>
      <c r="M991" s="230" t="s">
        <v>471</v>
      </c>
      <c r="N991" s="224"/>
      <c r="P991" s="225">
        <f>N991-P992-P993-P994-P995</f>
        <v>0</v>
      </c>
      <c r="Q991" s="201" t="s">
        <v>234</v>
      </c>
      <c r="R991" s="224"/>
      <c r="T991" s="225">
        <f>R991+T992+T993+T994+T995</f>
        <v>0</v>
      </c>
      <c r="Z991" s="332"/>
      <c r="AA991" s="332"/>
      <c r="AB991" s="332"/>
    </row>
    <row r="992" spans="1:28" ht="15" customHeight="1" x14ac:dyDescent="0.45">
      <c r="A992" s="201">
        <v>982</v>
      </c>
      <c r="B992" s="201">
        <f t="shared" si="367"/>
        <v>8</v>
      </c>
      <c r="C992" s="202">
        <v>66322111</v>
      </c>
      <c r="E992" s="222" t="s">
        <v>234</v>
      </c>
      <c r="F992" s="222"/>
      <c r="G992" s="222" t="s">
        <v>234</v>
      </c>
      <c r="H992" s="222" t="s">
        <v>234</v>
      </c>
      <c r="I992" s="222" t="s">
        <v>234</v>
      </c>
      <c r="J992" s="222" t="s">
        <v>234</v>
      </c>
      <c r="K992" s="231">
        <v>66322111</v>
      </c>
      <c r="L992" s="222" t="s">
        <v>234</v>
      </c>
      <c r="M992" s="231" t="s">
        <v>732</v>
      </c>
      <c r="N992" s="235"/>
      <c r="P992" s="225">
        <f t="shared" ref="P992:P995" si="376">N992</f>
        <v>0</v>
      </c>
      <c r="Q992" s="201" t="s">
        <v>234</v>
      </c>
      <c r="R992" s="235"/>
      <c r="T992" s="225">
        <f t="shared" ref="T992:T995" si="377">R992</f>
        <v>0</v>
      </c>
      <c r="Z992" s="332"/>
      <c r="AA992" s="332"/>
      <c r="AB992" s="332"/>
    </row>
    <row r="993" spans="1:28" ht="15" customHeight="1" x14ac:dyDescent="0.45">
      <c r="A993" s="201">
        <v>983</v>
      </c>
      <c r="B993" s="201">
        <f t="shared" si="367"/>
        <v>8</v>
      </c>
      <c r="C993" s="202">
        <v>66322112</v>
      </c>
      <c r="E993" s="222" t="s">
        <v>234</v>
      </c>
      <c r="F993" s="222"/>
      <c r="G993" s="222" t="s">
        <v>234</v>
      </c>
      <c r="H993" s="222" t="s">
        <v>234</v>
      </c>
      <c r="I993" s="222" t="s">
        <v>234</v>
      </c>
      <c r="J993" s="222" t="s">
        <v>234</v>
      </c>
      <c r="K993" s="231">
        <v>66322112</v>
      </c>
      <c r="L993" s="222" t="s">
        <v>234</v>
      </c>
      <c r="M993" s="231" t="s">
        <v>733</v>
      </c>
      <c r="N993" s="235"/>
      <c r="P993" s="225">
        <f t="shared" si="376"/>
        <v>0</v>
      </c>
      <c r="Q993" s="201" t="s">
        <v>234</v>
      </c>
      <c r="R993" s="235"/>
      <c r="T993" s="225">
        <f t="shared" si="377"/>
        <v>0</v>
      </c>
      <c r="Z993" s="332"/>
      <c r="AA993" s="332"/>
      <c r="AB993" s="332"/>
    </row>
    <row r="994" spans="1:28" ht="15" customHeight="1" x14ac:dyDescent="0.45">
      <c r="A994" s="201">
        <v>984</v>
      </c>
      <c r="B994" s="201">
        <f t="shared" si="367"/>
        <v>8</v>
      </c>
      <c r="C994" s="202">
        <v>66322113</v>
      </c>
      <c r="E994" s="222" t="s">
        <v>234</v>
      </c>
      <c r="F994" s="222"/>
      <c r="G994" s="222" t="s">
        <v>234</v>
      </c>
      <c r="H994" s="222" t="s">
        <v>234</v>
      </c>
      <c r="I994" s="222" t="s">
        <v>234</v>
      </c>
      <c r="J994" s="222" t="s">
        <v>234</v>
      </c>
      <c r="K994" s="231">
        <v>66322113</v>
      </c>
      <c r="L994" s="222" t="s">
        <v>234</v>
      </c>
      <c r="M994" s="231" t="s">
        <v>734</v>
      </c>
      <c r="N994" s="235"/>
      <c r="P994" s="225">
        <f t="shared" si="376"/>
        <v>0</v>
      </c>
      <c r="Q994" s="201" t="s">
        <v>234</v>
      </c>
      <c r="R994" s="235"/>
      <c r="T994" s="225">
        <f t="shared" si="377"/>
        <v>0</v>
      </c>
      <c r="Z994" s="332"/>
      <c r="AA994" s="332"/>
      <c r="AB994" s="332"/>
    </row>
    <row r="995" spans="1:28" ht="15" customHeight="1" x14ac:dyDescent="0.45">
      <c r="A995" s="201">
        <v>985</v>
      </c>
      <c r="B995" s="201">
        <f t="shared" si="367"/>
        <v>8</v>
      </c>
      <c r="C995" s="202">
        <v>66322118</v>
      </c>
      <c r="E995" s="222" t="s">
        <v>234</v>
      </c>
      <c r="F995" s="222"/>
      <c r="G995" s="222" t="s">
        <v>234</v>
      </c>
      <c r="H995" s="222" t="s">
        <v>234</v>
      </c>
      <c r="I995" s="222" t="s">
        <v>234</v>
      </c>
      <c r="J995" s="222" t="s">
        <v>234</v>
      </c>
      <c r="K995" s="231">
        <v>66322118</v>
      </c>
      <c r="L995" s="222" t="s">
        <v>234</v>
      </c>
      <c r="M995" s="231" t="s">
        <v>735</v>
      </c>
      <c r="N995" s="235"/>
      <c r="P995" s="225">
        <f t="shared" si="376"/>
        <v>0</v>
      </c>
      <c r="Q995" s="201" t="s">
        <v>234</v>
      </c>
      <c r="R995" s="235"/>
      <c r="T995" s="225">
        <f t="shared" si="377"/>
        <v>0</v>
      </c>
      <c r="Z995" s="332"/>
      <c r="AA995" s="332"/>
      <c r="AB995" s="332"/>
    </row>
    <row r="996" spans="1:28" ht="15" customHeight="1" x14ac:dyDescent="0.45">
      <c r="A996" s="201">
        <v>986</v>
      </c>
      <c r="B996" s="201">
        <f t="shared" si="367"/>
        <v>7</v>
      </c>
      <c r="C996" s="202">
        <v>6632212</v>
      </c>
      <c r="E996" s="222" t="s">
        <v>234</v>
      </c>
      <c r="F996" s="222"/>
      <c r="G996" s="222" t="s">
        <v>234</v>
      </c>
      <c r="H996" s="222" t="s">
        <v>234</v>
      </c>
      <c r="I996" s="222" t="s">
        <v>234</v>
      </c>
      <c r="J996" s="230">
        <v>6632212</v>
      </c>
      <c r="K996" s="222" t="s">
        <v>234</v>
      </c>
      <c r="L996" s="222" t="s">
        <v>234</v>
      </c>
      <c r="M996" s="230" t="s">
        <v>1010</v>
      </c>
      <c r="N996" s="224"/>
      <c r="P996" s="225">
        <f>N996</f>
        <v>0</v>
      </c>
      <c r="Q996" s="201" t="s">
        <v>234</v>
      </c>
      <c r="R996" s="224"/>
      <c r="T996" s="225">
        <f>R996</f>
        <v>0</v>
      </c>
      <c r="Z996" s="332"/>
      <c r="AA996" s="332"/>
      <c r="AB996" s="332"/>
    </row>
    <row r="997" spans="1:28" ht="15" customHeight="1" x14ac:dyDescent="0.45">
      <c r="A997" s="201">
        <v>987</v>
      </c>
      <c r="B997" s="201">
        <f t="shared" si="367"/>
        <v>7</v>
      </c>
      <c r="C997" s="202">
        <v>6632213</v>
      </c>
      <c r="E997" s="222" t="s">
        <v>234</v>
      </c>
      <c r="F997" s="222"/>
      <c r="G997" s="222" t="s">
        <v>234</v>
      </c>
      <c r="H997" s="222" t="s">
        <v>234</v>
      </c>
      <c r="I997" s="222" t="s">
        <v>234</v>
      </c>
      <c r="J997" s="230">
        <v>6632213</v>
      </c>
      <c r="K997" s="222" t="s">
        <v>234</v>
      </c>
      <c r="L997" s="222" t="s">
        <v>234</v>
      </c>
      <c r="M997" s="230" t="s">
        <v>473</v>
      </c>
      <c r="N997" s="224"/>
      <c r="P997" s="225">
        <f>N997</f>
        <v>0</v>
      </c>
      <c r="Q997" s="201" t="s">
        <v>234</v>
      </c>
      <c r="R997" s="224"/>
      <c r="T997" s="225">
        <f>R997</f>
        <v>0</v>
      </c>
      <c r="Z997" s="332"/>
      <c r="AA997" s="332"/>
      <c r="AB997" s="332"/>
    </row>
    <row r="998" spans="1:28" ht="15" customHeight="1" x14ac:dyDescent="0.45">
      <c r="A998" s="201">
        <v>988</v>
      </c>
      <c r="B998" s="201">
        <f t="shared" si="367"/>
        <v>7</v>
      </c>
      <c r="C998" s="202">
        <v>6632214</v>
      </c>
      <c r="E998" s="222" t="s">
        <v>234</v>
      </c>
      <c r="F998" s="222"/>
      <c r="G998" s="222" t="s">
        <v>234</v>
      </c>
      <c r="H998" s="222" t="s">
        <v>234</v>
      </c>
      <c r="I998" s="222" t="s">
        <v>234</v>
      </c>
      <c r="J998" s="230">
        <v>6632214</v>
      </c>
      <c r="K998" s="222" t="s">
        <v>234</v>
      </c>
      <c r="L998" s="222" t="s">
        <v>234</v>
      </c>
      <c r="M998" s="230" t="s">
        <v>474</v>
      </c>
      <c r="N998" s="224"/>
      <c r="P998" s="225">
        <f>N998-P999-P1000-P1001-P1002-P1003-P1004-P1005</f>
        <v>0</v>
      </c>
      <c r="Q998" s="201" t="s">
        <v>234</v>
      </c>
      <c r="R998" s="224"/>
      <c r="T998" s="225">
        <f>R998+T999+T1000+T1001+T1002+T1003+T1004+T1005</f>
        <v>0</v>
      </c>
      <c r="Z998" s="332"/>
      <c r="AA998" s="332"/>
      <c r="AB998" s="332"/>
    </row>
    <row r="999" spans="1:28" ht="15" customHeight="1" x14ac:dyDescent="0.45">
      <c r="A999" s="201">
        <v>989</v>
      </c>
      <c r="B999" s="201">
        <f t="shared" si="367"/>
        <v>8</v>
      </c>
      <c r="C999" s="202">
        <v>66322141</v>
      </c>
      <c r="E999" s="222" t="s">
        <v>234</v>
      </c>
      <c r="F999" s="222"/>
      <c r="G999" s="222" t="s">
        <v>234</v>
      </c>
      <c r="H999" s="222" t="s">
        <v>234</v>
      </c>
      <c r="I999" s="222" t="s">
        <v>234</v>
      </c>
      <c r="J999" s="222" t="s">
        <v>234</v>
      </c>
      <c r="K999" s="231">
        <v>66322141</v>
      </c>
      <c r="L999" s="222" t="s">
        <v>234</v>
      </c>
      <c r="M999" s="231" t="s">
        <v>333</v>
      </c>
      <c r="N999" s="235"/>
      <c r="P999" s="225">
        <f t="shared" ref="P999:P1005" si="378">N999</f>
        <v>0</v>
      </c>
      <c r="Q999" s="201" t="s">
        <v>234</v>
      </c>
      <c r="R999" s="235"/>
      <c r="T999" s="225">
        <f t="shared" ref="T999:T1005" si="379">R999</f>
        <v>0</v>
      </c>
      <c r="Z999" s="332"/>
      <c r="AA999" s="332"/>
      <c r="AB999" s="332"/>
    </row>
    <row r="1000" spans="1:28" ht="15" customHeight="1" x14ac:dyDescent="0.45">
      <c r="A1000" s="201">
        <v>990</v>
      </c>
      <c r="B1000" s="201">
        <f t="shared" si="367"/>
        <v>8</v>
      </c>
      <c r="C1000" s="202">
        <v>66322142</v>
      </c>
      <c r="E1000" s="222" t="s">
        <v>234</v>
      </c>
      <c r="F1000" s="222"/>
      <c r="G1000" s="222" t="s">
        <v>234</v>
      </c>
      <c r="H1000" s="222" t="s">
        <v>234</v>
      </c>
      <c r="I1000" s="222" t="s">
        <v>234</v>
      </c>
      <c r="J1000" s="222" t="s">
        <v>234</v>
      </c>
      <c r="K1000" s="231">
        <v>66322142</v>
      </c>
      <c r="L1000" s="222" t="s">
        <v>234</v>
      </c>
      <c r="M1000" s="231" t="s">
        <v>736</v>
      </c>
      <c r="N1000" s="235"/>
      <c r="P1000" s="225">
        <f t="shared" si="378"/>
        <v>0</v>
      </c>
      <c r="Q1000" s="201" t="s">
        <v>234</v>
      </c>
      <c r="R1000" s="235"/>
      <c r="T1000" s="225">
        <f t="shared" si="379"/>
        <v>0</v>
      </c>
      <c r="Z1000" s="332"/>
      <c r="AA1000" s="332"/>
      <c r="AB1000" s="332"/>
    </row>
    <row r="1001" spans="1:28" ht="15" customHeight="1" x14ac:dyDescent="0.45">
      <c r="A1001" s="201">
        <v>991</v>
      </c>
      <c r="B1001" s="201">
        <f t="shared" si="367"/>
        <v>8</v>
      </c>
      <c r="C1001" s="202">
        <v>66322143</v>
      </c>
      <c r="E1001" s="222" t="s">
        <v>234</v>
      </c>
      <c r="F1001" s="222"/>
      <c r="G1001" s="222" t="s">
        <v>234</v>
      </c>
      <c r="H1001" s="222" t="s">
        <v>234</v>
      </c>
      <c r="I1001" s="222" t="s">
        <v>234</v>
      </c>
      <c r="J1001" s="222" t="s">
        <v>234</v>
      </c>
      <c r="K1001" s="231">
        <v>66322143</v>
      </c>
      <c r="L1001" s="222" t="s">
        <v>234</v>
      </c>
      <c r="M1001" s="231" t="s">
        <v>334</v>
      </c>
      <c r="N1001" s="235"/>
      <c r="P1001" s="225">
        <f t="shared" si="378"/>
        <v>0</v>
      </c>
      <c r="Q1001" s="201" t="s">
        <v>234</v>
      </c>
      <c r="R1001" s="235"/>
      <c r="T1001" s="225">
        <f t="shared" si="379"/>
        <v>0</v>
      </c>
      <c r="Z1001" s="332"/>
      <c r="AA1001" s="332"/>
      <c r="AB1001" s="332"/>
    </row>
    <row r="1002" spans="1:28" ht="15" customHeight="1" x14ac:dyDescent="0.45">
      <c r="A1002" s="201">
        <v>992</v>
      </c>
      <c r="B1002" s="201">
        <f t="shared" si="367"/>
        <v>8</v>
      </c>
      <c r="C1002" s="202">
        <v>66322144</v>
      </c>
      <c r="E1002" s="222" t="s">
        <v>234</v>
      </c>
      <c r="F1002" s="222"/>
      <c r="G1002" s="222" t="s">
        <v>234</v>
      </c>
      <c r="H1002" s="222" t="s">
        <v>234</v>
      </c>
      <c r="I1002" s="222" t="s">
        <v>234</v>
      </c>
      <c r="J1002" s="222" t="s">
        <v>234</v>
      </c>
      <c r="K1002" s="231">
        <v>66322144</v>
      </c>
      <c r="L1002" s="222" t="s">
        <v>234</v>
      </c>
      <c r="M1002" s="231" t="s">
        <v>737</v>
      </c>
      <c r="N1002" s="235"/>
      <c r="P1002" s="225">
        <f t="shared" si="378"/>
        <v>0</v>
      </c>
      <c r="Q1002" s="201" t="s">
        <v>234</v>
      </c>
      <c r="R1002" s="235"/>
      <c r="T1002" s="225">
        <f t="shared" si="379"/>
        <v>0</v>
      </c>
      <c r="Z1002" s="332"/>
      <c r="AA1002" s="332"/>
      <c r="AB1002" s="332"/>
    </row>
    <row r="1003" spans="1:28" ht="15" customHeight="1" x14ac:dyDescent="0.45">
      <c r="A1003" s="201">
        <v>993</v>
      </c>
      <c r="B1003" s="201">
        <f t="shared" si="367"/>
        <v>8</v>
      </c>
      <c r="C1003" s="202">
        <v>66322145</v>
      </c>
      <c r="E1003" s="222" t="s">
        <v>234</v>
      </c>
      <c r="F1003" s="222"/>
      <c r="G1003" s="222" t="s">
        <v>234</v>
      </c>
      <c r="H1003" s="222" t="s">
        <v>234</v>
      </c>
      <c r="I1003" s="222" t="s">
        <v>234</v>
      </c>
      <c r="J1003" s="222" t="s">
        <v>234</v>
      </c>
      <c r="K1003" s="231">
        <v>66322145</v>
      </c>
      <c r="L1003" s="222" t="s">
        <v>234</v>
      </c>
      <c r="M1003" s="231" t="s">
        <v>336</v>
      </c>
      <c r="N1003" s="235"/>
      <c r="P1003" s="225">
        <f t="shared" si="378"/>
        <v>0</v>
      </c>
      <c r="Q1003" s="201" t="s">
        <v>234</v>
      </c>
      <c r="R1003" s="235"/>
      <c r="T1003" s="225">
        <f t="shared" si="379"/>
        <v>0</v>
      </c>
      <c r="Z1003" s="332"/>
      <c r="AA1003" s="332"/>
      <c r="AB1003" s="332"/>
    </row>
    <row r="1004" spans="1:28" ht="15" customHeight="1" x14ac:dyDescent="0.45">
      <c r="A1004" s="201">
        <v>994</v>
      </c>
      <c r="B1004" s="201">
        <f t="shared" si="367"/>
        <v>8</v>
      </c>
      <c r="C1004" s="202">
        <v>66322146</v>
      </c>
      <c r="E1004" s="222" t="s">
        <v>234</v>
      </c>
      <c r="F1004" s="222"/>
      <c r="G1004" s="222" t="s">
        <v>234</v>
      </c>
      <c r="H1004" s="222" t="s">
        <v>234</v>
      </c>
      <c r="I1004" s="222" t="s">
        <v>234</v>
      </c>
      <c r="J1004" s="222" t="s">
        <v>234</v>
      </c>
      <c r="K1004" s="231">
        <v>66322146</v>
      </c>
      <c r="L1004" s="222" t="s">
        <v>234</v>
      </c>
      <c r="M1004" s="231" t="s">
        <v>738</v>
      </c>
      <c r="N1004" s="235"/>
      <c r="P1004" s="225">
        <f t="shared" si="378"/>
        <v>0</v>
      </c>
      <c r="Q1004" s="201" t="s">
        <v>234</v>
      </c>
      <c r="R1004" s="235"/>
      <c r="T1004" s="225">
        <f t="shared" si="379"/>
        <v>0</v>
      </c>
      <c r="Z1004" s="332"/>
      <c r="AA1004" s="332"/>
      <c r="AB1004" s="332"/>
    </row>
    <row r="1005" spans="1:28" ht="15" customHeight="1" x14ac:dyDescent="0.45">
      <c r="A1005" s="201">
        <v>995</v>
      </c>
      <c r="B1005" s="201">
        <f t="shared" si="367"/>
        <v>8</v>
      </c>
      <c r="C1005" s="202">
        <v>66322148</v>
      </c>
      <c r="E1005" s="222" t="s">
        <v>234</v>
      </c>
      <c r="F1005" s="222"/>
      <c r="G1005" s="222" t="s">
        <v>234</v>
      </c>
      <c r="H1005" s="222" t="s">
        <v>234</v>
      </c>
      <c r="I1005" s="222" t="s">
        <v>234</v>
      </c>
      <c r="J1005" s="222" t="s">
        <v>234</v>
      </c>
      <c r="K1005" s="231">
        <v>66322148</v>
      </c>
      <c r="L1005" s="222" t="s">
        <v>234</v>
      </c>
      <c r="M1005" s="231" t="s">
        <v>739</v>
      </c>
      <c r="N1005" s="235"/>
      <c r="P1005" s="225">
        <f t="shared" si="378"/>
        <v>0</v>
      </c>
      <c r="Q1005" s="201" t="s">
        <v>234</v>
      </c>
      <c r="R1005" s="235"/>
      <c r="T1005" s="225">
        <f t="shared" si="379"/>
        <v>0</v>
      </c>
      <c r="Z1005" s="332"/>
      <c r="AA1005" s="332"/>
      <c r="AB1005" s="332"/>
    </row>
    <row r="1006" spans="1:28" ht="15" customHeight="1" x14ac:dyDescent="0.45">
      <c r="A1006" s="201">
        <v>996</v>
      </c>
      <c r="B1006" s="201">
        <f t="shared" si="367"/>
        <v>7</v>
      </c>
      <c r="C1006" s="202">
        <v>6632215</v>
      </c>
      <c r="E1006" s="222" t="s">
        <v>234</v>
      </c>
      <c r="F1006" s="222"/>
      <c r="G1006" s="222" t="s">
        <v>234</v>
      </c>
      <c r="H1006" s="222" t="s">
        <v>234</v>
      </c>
      <c r="I1006" s="222" t="s">
        <v>234</v>
      </c>
      <c r="J1006" s="230">
        <v>6632215</v>
      </c>
      <c r="K1006" s="222" t="s">
        <v>234</v>
      </c>
      <c r="L1006" s="222" t="s">
        <v>234</v>
      </c>
      <c r="M1006" s="230" t="s">
        <v>475</v>
      </c>
      <c r="N1006" s="224"/>
      <c r="P1006" s="225">
        <f>N1006-P1007-P1008-P1009-P1010-P1011-P1012</f>
        <v>0</v>
      </c>
      <c r="Q1006" s="201" t="s">
        <v>234</v>
      </c>
      <c r="R1006" s="224"/>
      <c r="T1006" s="225">
        <f>R1006+T1007+T1008+T1009+T1010+T1011+T1012</f>
        <v>0</v>
      </c>
      <c r="Z1006" s="332"/>
      <c r="AA1006" s="332"/>
      <c r="AB1006" s="332"/>
    </row>
    <row r="1007" spans="1:28" ht="15" customHeight="1" x14ac:dyDescent="0.45">
      <c r="A1007" s="201">
        <v>997</v>
      </c>
      <c r="B1007" s="201">
        <f t="shared" si="367"/>
        <v>8</v>
      </c>
      <c r="C1007" s="202">
        <v>66322151</v>
      </c>
      <c r="E1007" s="222" t="s">
        <v>234</v>
      </c>
      <c r="F1007" s="222"/>
      <c r="G1007" s="222" t="s">
        <v>234</v>
      </c>
      <c r="H1007" s="222" t="s">
        <v>234</v>
      </c>
      <c r="I1007" s="222" t="s">
        <v>234</v>
      </c>
      <c r="J1007" s="222" t="s">
        <v>234</v>
      </c>
      <c r="K1007" s="231">
        <v>66322151</v>
      </c>
      <c r="L1007" s="222" t="s">
        <v>234</v>
      </c>
      <c r="M1007" s="231" t="s">
        <v>740</v>
      </c>
      <c r="N1007" s="235"/>
      <c r="P1007" s="225">
        <f t="shared" ref="P1007:P1012" si="380">N1007</f>
        <v>0</v>
      </c>
      <c r="Q1007" s="201" t="s">
        <v>234</v>
      </c>
      <c r="R1007" s="235"/>
      <c r="T1007" s="225">
        <f t="shared" ref="T1007:T1012" si="381">R1007</f>
        <v>0</v>
      </c>
      <c r="Z1007" s="332"/>
      <c r="AA1007" s="332"/>
      <c r="AB1007" s="332"/>
    </row>
    <row r="1008" spans="1:28" ht="15" customHeight="1" x14ac:dyDescent="0.45">
      <c r="A1008" s="201">
        <v>998</v>
      </c>
      <c r="B1008" s="201">
        <f t="shared" si="367"/>
        <v>8</v>
      </c>
      <c r="C1008" s="202">
        <v>66322152</v>
      </c>
      <c r="E1008" s="222" t="s">
        <v>234</v>
      </c>
      <c r="F1008" s="222"/>
      <c r="G1008" s="222" t="s">
        <v>234</v>
      </c>
      <c r="H1008" s="222" t="s">
        <v>234</v>
      </c>
      <c r="I1008" s="222" t="s">
        <v>234</v>
      </c>
      <c r="J1008" s="222" t="s">
        <v>234</v>
      </c>
      <c r="K1008" s="231">
        <v>66322152</v>
      </c>
      <c r="L1008" s="222" t="s">
        <v>234</v>
      </c>
      <c r="M1008" s="231" t="s">
        <v>741</v>
      </c>
      <c r="N1008" s="235"/>
      <c r="P1008" s="225">
        <f t="shared" si="380"/>
        <v>0</v>
      </c>
      <c r="Q1008" s="201" t="s">
        <v>234</v>
      </c>
      <c r="R1008" s="235"/>
      <c r="T1008" s="225">
        <f t="shared" si="381"/>
        <v>0</v>
      </c>
      <c r="Z1008" s="332"/>
      <c r="AA1008" s="332"/>
      <c r="AB1008" s="332"/>
    </row>
    <row r="1009" spans="1:28" ht="15" customHeight="1" x14ac:dyDescent="0.45">
      <c r="A1009" s="201">
        <v>999</v>
      </c>
      <c r="B1009" s="201">
        <f t="shared" si="367"/>
        <v>8</v>
      </c>
      <c r="C1009" s="202">
        <v>66322153</v>
      </c>
      <c r="E1009" s="222" t="s">
        <v>234</v>
      </c>
      <c r="F1009" s="222"/>
      <c r="G1009" s="222" t="s">
        <v>234</v>
      </c>
      <c r="H1009" s="222" t="s">
        <v>234</v>
      </c>
      <c r="I1009" s="222" t="s">
        <v>234</v>
      </c>
      <c r="J1009" s="222" t="s">
        <v>234</v>
      </c>
      <c r="K1009" s="231">
        <v>66322153</v>
      </c>
      <c r="L1009" s="222" t="s">
        <v>234</v>
      </c>
      <c r="M1009" s="231" t="s">
        <v>736</v>
      </c>
      <c r="N1009" s="235"/>
      <c r="P1009" s="225">
        <f t="shared" si="380"/>
        <v>0</v>
      </c>
      <c r="Q1009" s="201" t="s">
        <v>234</v>
      </c>
      <c r="R1009" s="235"/>
      <c r="T1009" s="225">
        <f t="shared" si="381"/>
        <v>0</v>
      </c>
      <c r="Z1009" s="332"/>
      <c r="AA1009" s="332"/>
      <c r="AB1009" s="332"/>
    </row>
    <row r="1010" spans="1:28" ht="15" customHeight="1" x14ac:dyDescent="0.45">
      <c r="A1010" s="201">
        <v>1000</v>
      </c>
      <c r="B1010" s="201">
        <f t="shared" si="367"/>
        <v>8</v>
      </c>
      <c r="C1010" s="202">
        <v>66322154</v>
      </c>
      <c r="E1010" s="222" t="s">
        <v>234</v>
      </c>
      <c r="F1010" s="222"/>
      <c r="G1010" s="222" t="s">
        <v>234</v>
      </c>
      <c r="H1010" s="222" t="s">
        <v>234</v>
      </c>
      <c r="I1010" s="222" t="s">
        <v>234</v>
      </c>
      <c r="J1010" s="222" t="s">
        <v>234</v>
      </c>
      <c r="K1010" s="231">
        <v>66322154</v>
      </c>
      <c r="L1010" s="222" t="s">
        <v>234</v>
      </c>
      <c r="M1010" s="231" t="s">
        <v>334</v>
      </c>
      <c r="N1010" s="235"/>
      <c r="P1010" s="225">
        <f t="shared" si="380"/>
        <v>0</v>
      </c>
      <c r="Q1010" s="201" t="s">
        <v>234</v>
      </c>
      <c r="R1010" s="235"/>
      <c r="T1010" s="225">
        <f t="shared" si="381"/>
        <v>0</v>
      </c>
      <c r="Z1010" s="332"/>
      <c r="AA1010" s="332"/>
      <c r="AB1010" s="332"/>
    </row>
    <row r="1011" spans="1:28" ht="15" customHeight="1" x14ac:dyDescent="0.45">
      <c r="A1011" s="201">
        <v>1001</v>
      </c>
      <c r="B1011" s="201">
        <f t="shared" si="367"/>
        <v>8</v>
      </c>
      <c r="C1011" s="202">
        <v>66322155</v>
      </c>
      <c r="E1011" s="222" t="s">
        <v>234</v>
      </c>
      <c r="F1011" s="222"/>
      <c r="G1011" s="222" t="s">
        <v>234</v>
      </c>
      <c r="H1011" s="222" t="s">
        <v>234</v>
      </c>
      <c r="I1011" s="222" t="s">
        <v>234</v>
      </c>
      <c r="J1011" s="222" t="s">
        <v>234</v>
      </c>
      <c r="K1011" s="231">
        <v>66322155</v>
      </c>
      <c r="L1011" s="222" t="s">
        <v>234</v>
      </c>
      <c r="M1011" s="231" t="s">
        <v>738</v>
      </c>
      <c r="N1011" s="235"/>
      <c r="P1011" s="225">
        <f t="shared" si="380"/>
        <v>0</v>
      </c>
      <c r="Q1011" s="201" t="s">
        <v>234</v>
      </c>
      <c r="R1011" s="235"/>
      <c r="T1011" s="225">
        <f t="shared" si="381"/>
        <v>0</v>
      </c>
      <c r="Z1011" s="332"/>
      <c r="AA1011" s="332"/>
      <c r="AB1011" s="332"/>
    </row>
    <row r="1012" spans="1:28" ht="15" customHeight="1" x14ac:dyDescent="0.45">
      <c r="A1012" s="201">
        <v>1002</v>
      </c>
      <c r="B1012" s="201">
        <f t="shared" si="367"/>
        <v>8</v>
      </c>
      <c r="C1012" s="202">
        <v>66322158</v>
      </c>
      <c r="E1012" s="222" t="s">
        <v>234</v>
      </c>
      <c r="F1012" s="222"/>
      <c r="G1012" s="222" t="s">
        <v>234</v>
      </c>
      <c r="H1012" s="222" t="s">
        <v>234</v>
      </c>
      <c r="I1012" s="222" t="s">
        <v>234</v>
      </c>
      <c r="J1012" s="222" t="s">
        <v>234</v>
      </c>
      <c r="K1012" s="231">
        <v>66322158</v>
      </c>
      <c r="L1012" s="222" t="s">
        <v>234</v>
      </c>
      <c r="M1012" s="231" t="s">
        <v>742</v>
      </c>
      <c r="N1012" s="235"/>
      <c r="P1012" s="225">
        <f t="shared" si="380"/>
        <v>0</v>
      </c>
      <c r="Q1012" s="201" t="s">
        <v>234</v>
      </c>
      <c r="R1012" s="235"/>
      <c r="T1012" s="225">
        <f t="shared" si="381"/>
        <v>0</v>
      </c>
      <c r="Z1012" s="332"/>
      <c r="AA1012" s="332"/>
      <c r="AB1012" s="332"/>
    </row>
    <row r="1013" spans="1:28" ht="15" customHeight="1" x14ac:dyDescent="0.45">
      <c r="A1013" s="201">
        <v>1003</v>
      </c>
      <c r="B1013" s="201">
        <f t="shared" si="367"/>
        <v>7</v>
      </c>
      <c r="C1013" s="202">
        <v>6632218</v>
      </c>
      <c r="E1013" s="222" t="s">
        <v>234</v>
      </c>
      <c r="F1013" s="222"/>
      <c r="G1013" s="222" t="s">
        <v>234</v>
      </c>
      <c r="H1013" s="222" t="s">
        <v>234</v>
      </c>
      <c r="I1013" s="222" t="s">
        <v>234</v>
      </c>
      <c r="J1013" s="230">
        <v>6632218</v>
      </c>
      <c r="K1013" s="222" t="s">
        <v>234</v>
      </c>
      <c r="L1013" s="222" t="s">
        <v>234</v>
      </c>
      <c r="M1013" s="230" t="s">
        <v>476</v>
      </c>
      <c r="N1013" s="224"/>
      <c r="P1013" s="225">
        <f>N1013</f>
        <v>0</v>
      </c>
      <c r="Q1013" s="201" t="s">
        <v>234</v>
      </c>
      <c r="R1013" s="224"/>
      <c r="T1013" s="225">
        <f>R1013</f>
        <v>0</v>
      </c>
      <c r="Z1013" s="332"/>
      <c r="AA1013" s="332"/>
      <c r="AB1013" s="332"/>
    </row>
    <row r="1014" spans="1:28" ht="15" customHeight="1" x14ac:dyDescent="0.45">
      <c r="A1014" s="201">
        <v>1004</v>
      </c>
      <c r="B1014" s="201">
        <f t="shared" si="367"/>
        <v>6</v>
      </c>
      <c r="C1014" s="202">
        <v>663222</v>
      </c>
      <c r="E1014" s="222" t="s">
        <v>234</v>
      </c>
      <c r="F1014" s="222"/>
      <c r="G1014" s="222" t="s">
        <v>234</v>
      </c>
      <c r="H1014" s="222" t="s">
        <v>234</v>
      </c>
      <c r="I1014" s="229">
        <v>663222</v>
      </c>
      <c r="J1014" s="222" t="s">
        <v>234</v>
      </c>
      <c r="K1014" s="222" t="s">
        <v>234</v>
      </c>
      <c r="L1014" s="222" t="s">
        <v>234</v>
      </c>
      <c r="M1014" s="229" t="s">
        <v>380</v>
      </c>
      <c r="N1014" s="224"/>
      <c r="P1014" s="225">
        <f>N1014-P1015-P1016-P1017</f>
        <v>0</v>
      </c>
      <c r="Q1014" s="201" t="s">
        <v>234</v>
      </c>
      <c r="R1014" s="224"/>
      <c r="T1014" s="225">
        <f>R1014+T1015+T1016+T1017</f>
        <v>0</v>
      </c>
      <c r="Z1014" s="332"/>
      <c r="AA1014" s="332"/>
      <c r="AB1014" s="332"/>
    </row>
    <row r="1015" spans="1:28" ht="15" customHeight="1" x14ac:dyDescent="0.45">
      <c r="A1015" s="201">
        <v>1005</v>
      </c>
      <c r="B1015" s="201">
        <f t="shared" si="367"/>
        <v>7</v>
      </c>
      <c r="C1015" s="202">
        <v>6632221</v>
      </c>
      <c r="E1015" s="222" t="s">
        <v>234</v>
      </c>
      <c r="F1015" s="222"/>
      <c r="G1015" s="222" t="s">
        <v>234</v>
      </c>
      <c r="H1015" s="222" t="s">
        <v>234</v>
      </c>
      <c r="I1015" s="222" t="s">
        <v>234</v>
      </c>
      <c r="J1015" s="230">
        <v>6632221</v>
      </c>
      <c r="K1015" s="222" t="s">
        <v>234</v>
      </c>
      <c r="L1015" s="222" t="s">
        <v>234</v>
      </c>
      <c r="M1015" s="230" t="s">
        <v>743</v>
      </c>
      <c r="N1015" s="235"/>
      <c r="P1015" s="225">
        <f t="shared" ref="P1015:P1017" si="382">N1015</f>
        <v>0</v>
      </c>
      <c r="Q1015" s="201" t="s">
        <v>234</v>
      </c>
      <c r="R1015" s="235"/>
      <c r="T1015" s="225">
        <f t="shared" ref="T1015:T1017" si="383">R1015</f>
        <v>0</v>
      </c>
      <c r="Z1015" s="332"/>
      <c r="AA1015" s="332"/>
      <c r="AB1015" s="332"/>
    </row>
    <row r="1016" spans="1:28" ht="15" customHeight="1" x14ac:dyDescent="0.45">
      <c r="A1016" s="201">
        <v>1006</v>
      </c>
      <c r="B1016" s="201">
        <f t="shared" si="367"/>
        <v>7</v>
      </c>
      <c r="C1016" s="202">
        <v>6632222</v>
      </c>
      <c r="E1016" s="222" t="s">
        <v>234</v>
      </c>
      <c r="F1016" s="222"/>
      <c r="G1016" s="222" t="s">
        <v>234</v>
      </c>
      <c r="H1016" s="222" t="s">
        <v>234</v>
      </c>
      <c r="I1016" s="222" t="s">
        <v>234</v>
      </c>
      <c r="J1016" s="230">
        <v>6632222</v>
      </c>
      <c r="K1016" s="222" t="s">
        <v>234</v>
      </c>
      <c r="L1016" s="222" t="s">
        <v>234</v>
      </c>
      <c r="M1016" s="230" t="s">
        <v>744</v>
      </c>
      <c r="N1016" s="235"/>
      <c r="P1016" s="225">
        <f t="shared" si="382"/>
        <v>0</v>
      </c>
      <c r="Q1016" s="201" t="s">
        <v>234</v>
      </c>
      <c r="R1016" s="235"/>
      <c r="T1016" s="225">
        <f t="shared" si="383"/>
        <v>0</v>
      </c>
      <c r="Z1016" s="332"/>
      <c r="AA1016" s="332"/>
      <c r="AB1016" s="332"/>
    </row>
    <row r="1017" spans="1:28" ht="15" customHeight="1" x14ac:dyDescent="0.45">
      <c r="A1017" s="201">
        <v>1007</v>
      </c>
      <c r="B1017" s="201">
        <f t="shared" si="367"/>
        <v>7</v>
      </c>
      <c r="C1017" s="202">
        <v>6632228</v>
      </c>
      <c r="E1017" s="222" t="s">
        <v>234</v>
      </c>
      <c r="F1017" s="222"/>
      <c r="G1017" s="222" t="s">
        <v>234</v>
      </c>
      <c r="H1017" s="222" t="s">
        <v>234</v>
      </c>
      <c r="I1017" s="222" t="s">
        <v>234</v>
      </c>
      <c r="J1017" s="230">
        <v>6632228</v>
      </c>
      <c r="K1017" s="222" t="s">
        <v>234</v>
      </c>
      <c r="L1017" s="222" t="s">
        <v>234</v>
      </c>
      <c r="M1017" s="230" t="s">
        <v>745</v>
      </c>
      <c r="N1017" s="235"/>
      <c r="P1017" s="225">
        <f t="shared" si="382"/>
        <v>0</v>
      </c>
      <c r="Q1017" s="201" t="s">
        <v>234</v>
      </c>
      <c r="R1017" s="235"/>
      <c r="T1017" s="225">
        <f t="shared" si="383"/>
        <v>0</v>
      </c>
      <c r="Z1017" s="332"/>
      <c r="AA1017" s="332"/>
      <c r="AB1017" s="332"/>
    </row>
    <row r="1018" spans="1:28" ht="15" customHeight="1" x14ac:dyDescent="0.45">
      <c r="A1018" s="201">
        <v>1008</v>
      </c>
      <c r="B1018" s="201">
        <f t="shared" si="367"/>
        <v>5</v>
      </c>
      <c r="C1018" s="202">
        <v>66323</v>
      </c>
      <c r="E1018" s="222" t="s">
        <v>234</v>
      </c>
      <c r="F1018" s="222"/>
      <c r="G1018" s="222" t="s">
        <v>234</v>
      </c>
      <c r="H1018" s="227">
        <v>66323</v>
      </c>
      <c r="I1018" s="222" t="s">
        <v>234</v>
      </c>
      <c r="J1018" s="222" t="s">
        <v>234</v>
      </c>
      <c r="K1018" s="222" t="s">
        <v>234</v>
      </c>
      <c r="L1018" s="222" t="s">
        <v>234</v>
      </c>
      <c r="M1018" s="227" t="s">
        <v>746</v>
      </c>
      <c r="N1018" s="224"/>
      <c r="P1018" s="225">
        <f>N1018-P1019-P1020-P1021-P1022-P1023-P1024-P1025-P1026-P1027-P1028-P1029-P1030-P1031-P1032-P1033-P1034-P1035-P1036-P1037-P1038-P1039-P1040</f>
        <v>0</v>
      </c>
      <c r="Q1018" s="201" t="s">
        <v>234</v>
      </c>
      <c r="R1018" s="224"/>
      <c r="T1018" s="225">
        <f>R1018+T1019+T1020+T1032+T1033+T1037+T1038+T1039+T1040</f>
        <v>0</v>
      </c>
      <c r="Z1018" s="332"/>
      <c r="AA1018" s="332"/>
      <c r="AB1018" s="332"/>
    </row>
    <row r="1019" spans="1:28" ht="15" customHeight="1" x14ac:dyDescent="0.45">
      <c r="A1019" s="201">
        <v>1009</v>
      </c>
      <c r="B1019" s="201">
        <f t="shared" si="367"/>
        <v>6</v>
      </c>
      <c r="C1019" s="202">
        <v>663231</v>
      </c>
      <c r="E1019" s="222" t="s">
        <v>234</v>
      </c>
      <c r="F1019" s="222"/>
      <c r="G1019" s="222" t="s">
        <v>234</v>
      </c>
      <c r="H1019" s="222" t="s">
        <v>234</v>
      </c>
      <c r="I1019" s="229">
        <v>663231</v>
      </c>
      <c r="J1019" s="222" t="s">
        <v>234</v>
      </c>
      <c r="K1019" s="222" t="s">
        <v>234</v>
      </c>
      <c r="L1019" s="222" t="s">
        <v>234</v>
      </c>
      <c r="M1019" s="229" t="s">
        <v>747</v>
      </c>
      <c r="N1019" s="224"/>
      <c r="P1019" s="225">
        <f>N1019</f>
        <v>0</v>
      </c>
      <c r="Q1019" s="201" t="s">
        <v>234</v>
      </c>
      <c r="R1019" s="224"/>
      <c r="T1019" s="225">
        <f>R1019</f>
        <v>0</v>
      </c>
      <c r="Z1019" s="332"/>
      <c r="AA1019" s="332"/>
      <c r="AB1019" s="332"/>
    </row>
    <row r="1020" spans="1:28" ht="15" customHeight="1" x14ac:dyDescent="0.45">
      <c r="A1020" s="201">
        <v>1010</v>
      </c>
      <c r="B1020" s="201">
        <f t="shared" si="367"/>
        <v>6</v>
      </c>
      <c r="C1020" s="202">
        <v>663232</v>
      </c>
      <c r="E1020" s="222" t="s">
        <v>234</v>
      </c>
      <c r="F1020" s="222"/>
      <c r="G1020" s="222" t="s">
        <v>234</v>
      </c>
      <c r="H1020" s="222" t="s">
        <v>234</v>
      </c>
      <c r="I1020" s="229">
        <v>663232</v>
      </c>
      <c r="J1020" s="222" t="s">
        <v>234</v>
      </c>
      <c r="K1020" s="222" t="s">
        <v>234</v>
      </c>
      <c r="L1020" s="222" t="s">
        <v>234</v>
      </c>
      <c r="M1020" s="229" t="s">
        <v>482</v>
      </c>
      <c r="N1020" s="224"/>
      <c r="P1020" s="225">
        <f>N1020-P1021-P1022-P1023-P1024-P1025-P1026-P1027-P1028-P1029-P1030-P1031</f>
        <v>0</v>
      </c>
      <c r="Q1020" s="201" t="s">
        <v>234</v>
      </c>
      <c r="R1020" s="224"/>
      <c r="T1020" s="225">
        <f>R1020+T1021+T1027+T1031</f>
        <v>0</v>
      </c>
      <c r="Z1020" s="332"/>
      <c r="AA1020" s="332"/>
      <c r="AB1020" s="332"/>
    </row>
    <row r="1021" spans="1:28" ht="15" customHeight="1" x14ac:dyDescent="0.45">
      <c r="A1021" s="201">
        <v>1011</v>
      </c>
      <c r="B1021" s="201">
        <f t="shared" si="367"/>
        <v>7</v>
      </c>
      <c r="C1021" s="202">
        <v>6632321</v>
      </c>
      <c r="E1021" s="222" t="s">
        <v>234</v>
      </c>
      <c r="F1021" s="222"/>
      <c r="G1021" s="222" t="s">
        <v>234</v>
      </c>
      <c r="H1021" s="222" t="s">
        <v>234</v>
      </c>
      <c r="I1021" s="222" t="s">
        <v>234</v>
      </c>
      <c r="J1021" s="230">
        <v>6632321</v>
      </c>
      <c r="K1021" s="222" t="s">
        <v>234</v>
      </c>
      <c r="L1021" s="222" t="s">
        <v>234</v>
      </c>
      <c r="M1021" s="230" t="s">
        <v>748</v>
      </c>
      <c r="N1021" s="224"/>
      <c r="P1021" s="225">
        <f>N1021-P1022-P1023-P1024-P1025-P1026</f>
        <v>0</v>
      </c>
      <c r="Q1021" s="201" t="s">
        <v>234</v>
      </c>
      <c r="R1021" s="224"/>
      <c r="T1021" s="225">
        <f>R1021+T1022+T1023+T1024+T1025+T1026</f>
        <v>0</v>
      </c>
      <c r="Z1021" s="332"/>
      <c r="AA1021" s="332"/>
      <c r="AB1021" s="332"/>
    </row>
    <row r="1022" spans="1:28" ht="15" customHeight="1" x14ac:dyDescent="0.45">
      <c r="A1022" s="201">
        <v>1012</v>
      </c>
      <c r="B1022" s="201">
        <f t="shared" si="367"/>
        <v>8</v>
      </c>
      <c r="C1022" s="202">
        <v>66323211</v>
      </c>
      <c r="E1022" s="222" t="s">
        <v>234</v>
      </c>
      <c r="F1022" s="222"/>
      <c r="G1022" s="222" t="s">
        <v>234</v>
      </c>
      <c r="H1022" s="222" t="s">
        <v>234</v>
      </c>
      <c r="I1022" s="222" t="s">
        <v>234</v>
      </c>
      <c r="J1022" s="222" t="s">
        <v>234</v>
      </c>
      <c r="K1022" s="231">
        <v>66323211</v>
      </c>
      <c r="L1022" s="222" t="s">
        <v>234</v>
      </c>
      <c r="M1022" s="231" t="s">
        <v>749</v>
      </c>
      <c r="N1022" s="224"/>
      <c r="P1022" s="225">
        <f t="shared" ref="P1022:P1026" si="384">N1022</f>
        <v>0</v>
      </c>
      <c r="Q1022" s="201" t="s">
        <v>234</v>
      </c>
      <c r="R1022" s="224"/>
      <c r="T1022" s="225">
        <f t="shared" ref="T1022:T1026" si="385">R1022</f>
        <v>0</v>
      </c>
      <c r="Z1022" s="332"/>
      <c r="AA1022" s="332"/>
      <c r="AB1022" s="332"/>
    </row>
    <row r="1023" spans="1:28" ht="15" customHeight="1" x14ac:dyDescent="0.45">
      <c r="A1023" s="201">
        <v>1013</v>
      </c>
      <c r="B1023" s="201">
        <f t="shared" si="367"/>
        <v>8</v>
      </c>
      <c r="C1023" s="202">
        <v>66323212</v>
      </c>
      <c r="E1023" s="222" t="s">
        <v>234</v>
      </c>
      <c r="F1023" s="222"/>
      <c r="G1023" s="222" t="s">
        <v>234</v>
      </c>
      <c r="H1023" s="222" t="s">
        <v>234</v>
      </c>
      <c r="I1023" s="222" t="s">
        <v>234</v>
      </c>
      <c r="J1023" s="222" t="s">
        <v>234</v>
      </c>
      <c r="K1023" s="231">
        <v>66323212</v>
      </c>
      <c r="L1023" s="222" t="s">
        <v>234</v>
      </c>
      <c r="M1023" s="231" t="s">
        <v>750</v>
      </c>
      <c r="N1023" s="224"/>
      <c r="P1023" s="225">
        <f t="shared" si="384"/>
        <v>0</v>
      </c>
      <c r="Q1023" s="201" t="s">
        <v>234</v>
      </c>
      <c r="R1023" s="224"/>
      <c r="T1023" s="225">
        <f t="shared" si="385"/>
        <v>0</v>
      </c>
      <c r="Z1023" s="332"/>
      <c r="AA1023" s="332"/>
      <c r="AB1023" s="332"/>
    </row>
    <row r="1024" spans="1:28" ht="15" customHeight="1" x14ac:dyDescent="0.45">
      <c r="A1024" s="201">
        <v>1014</v>
      </c>
      <c r="B1024" s="201">
        <f t="shared" si="367"/>
        <v>8</v>
      </c>
      <c r="C1024" s="202">
        <v>66323213</v>
      </c>
      <c r="E1024" s="222" t="s">
        <v>234</v>
      </c>
      <c r="F1024" s="222"/>
      <c r="G1024" s="222" t="s">
        <v>234</v>
      </c>
      <c r="H1024" s="222" t="s">
        <v>234</v>
      </c>
      <c r="I1024" s="222" t="s">
        <v>234</v>
      </c>
      <c r="J1024" s="222" t="s">
        <v>234</v>
      </c>
      <c r="K1024" s="231">
        <v>66323213</v>
      </c>
      <c r="L1024" s="222" t="s">
        <v>234</v>
      </c>
      <c r="M1024" s="231" t="s">
        <v>751</v>
      </c>
      <c r="N1024" s="224"/>
      <c r="P1024" s="225">
        <f t="shared" si="384"/>
        <v>0</v>
      </c>
      <c r="Q1024" s="201" t="s">
        <v>234</v>
      </c>
      <c r="R1024" s="224"/>
      <c r="T1024" s="225">
        <f t="shared" si="385"/>
        <v>0</v>
      </c>
      <c r="Z1024" s="332"/>
      <c r="AA1024" s="332"/>
      <c r="AB1024" s="332"/>
    </row>
    <row r="1025" spans="1:28" ht="15" customHeight="1" x14ac:dyDescent="0.45">
      <c r="A1025" s="201">
        <v>1015</v>
      </c>
      <c r="B1025" s="201">
        <f t="shared" si="367"/>
        <v>8</v>
      </c>
      <c r="C1025" s="202">
        <v>66323214</v>
      </c>
      <c r="E1025" s="222" t="s">
        <v>234</v>
      </c>
      <c r="F1025" s="222"/>
      <c r="G1025" s="222" t="s">
        <v>234</v>
      </c>
      <c r="H1025" s="222" t="s">
        <v>234</v>
      </c>
      <c r="I1025" s="222" t="s">
        <v>234</v>
      </c>
      <c r="J1025" s="222" t="s">
        <v>234</v>
      </c>
      <c r="K1025" s="231">
        <v>66323214</v>
      </c>
      <c r="L1025" s="222" t="s">
        <v>234</v>
      </c>
      <c r="M1025" s="231" t="s">
        <v>752</v>
      </c>
      <c r="N1025" s="224"/>
      <c r="P1025" s="225">
        <f t="shared" si="384"/>
        <v>0</v>
      </c>
      <c r="Q1025" s="201" t="s">
        <v>234</v>
      </c>
      <c r="R1025" s="224"/>
      <c r="T1025" s="225">
        <f t="shared" si="385"/>
        <v>0</v>
      </c>
      <c r="Z1025" s="332"/>
      <c r="AA1025" s="332"/>
      <c r="AB1025" s="332"/>
    </row>
    <row r="1026" spans="1:28" ht="15" customHeight="1" x14ac:dyDescent="0.45">
      <c r="A1026" s="201">
        <v>1016</v>
      </c>
      <c r="B1026" s="201">
        <f t="shared" si="367"/>
        <v>8</v>
      </c>
      <c r="C1026" s="202">
        <v>66323218</v>
      </c>
      <c r="E1026" s="222" t="s">
        <v>234</v>
      </c>
      <c r="F1026" s="222"/>
      <c r="G1026" s="222" t="s">
        <v>234</v>
      </c>
      <c r="H1026" s="222" t="s">
        <v>234</v>
      </c>
      <c r="I1026" s="222" t="s">
        <v>234</v>
      </c>
      <c r="J1026" s="222" t="s">
        <v>234</v>
      </c>
      <c r="K1026" s="231">
        <v>66323218</v>
      </c>
      <c r="L1026" s="222" t="s">
        <v>234</v>
      </c>
      <c r="M1026" s="231" t="s">
        <v>753</v>
      </c>
      <c r="N1026" s="224"/>
      <c r="P1026" s="225">
        <f t="shared" si="384"/>
        <v>0</v>
      </c>
      <c r="Q1026" s="201" t="s">
        <v>234</v>
      </c>
      <c r="R1026" s="224"/>
      <c r="T1026" s="225">
        <f t="shared" si="385"/>
        <v>0</v>
      </c>
      <c r="Z1026" s="332"/>
      <c r="AA1026" s="332"/>
      <c r="AB1026" s="332"/>
    </row>
    <row r="1027" spans="1:28" ht="15" customHeight="1" x14ac:dyDescent="0.45">
      <c r="A1027" s="201">
        <v>1017</v>
      </c>
      <c r="B1027" s="201">
        <f t="shared" si="367"/>
        <v>7</v>
      </c>
      <c r="C1027" s="202">
        <v>6632322</v>
      </c>
      <c r="E1027" s="222" t="s">
        <v>234</v>
      </c>
      <c r="F1027" s="222"/>
      <c r="G1027" s="222" t="s">
        <v>234</v>
      </c>
      <c r="H1027" s="222" t="s">
        <v>234</v>
      </c>
      <c r="I1027" s="222" t="s">
        <v>234</v>
      </c>
      <c r="J1027" s="230">
        <v>6632322</v>
      </c>
      <c r="K1027" s="222" t="s">
        <v>234</v>
      </c>
      <c r="L1027" s="222" t="s">
        <v>234</v>
      </c>
      <c r="M1027" s="230" t="s">
        <v>754</v>
      </c>
      <c r="N1027" s="224"/>
      <c r="P1027" s="225">
        <f>N1027-P1028-P1029-P1030</f>
        <v>0</v>
      </c>
      <c r="Q1027" s="201" t="s">
        <v>234</v>
      </c>
      <c r="R1027" s="224"/>
      <c r="T1027" s="225">
        <f>R1027+T1028+T1029+T1030</f>
        <v>0</v>
      </c>
      <c r="Z1027" s="332"/>
      <c r="AA1027" s="332"/>
      <c r="AB1027" s="332"/>
    </row>
    <row r="1028" spans="1:28" ht="15" customHeight="1" x14ac:dyDescent="0.45">
      <c r="A1028" s="201">
        <v>1018</v>
      </c>
      <c r="B1028" s="201">
        <f t="shared" si="367"/>
        <v>8</v>
      </c>
      <c r="C1028" s="202">
        <v>66323221</v>
      </c>
      <c r="E1028" s="222" t="s">
        <v>234</v>
      </c>
      <c r="F1028" s="222"/>
      <c r="G1028" s="222" t="s">
        <v>234</v>
      </c>
      <c r="H1028" s="222" t="s">
        <v>234</v>
      </c>
      <c r="I1028" s="222" t="s">
        <v>234</v>
      </c>
      <c r="J1028" s="222" t="s">
        <v>234</v>
      </c>
      <c r="K1028" s="231">
        <v>66323221</v>
      </c>
      <c r="L1028" s="222" t="s">
        <v>234</v>
      </c>
      <c r="M1028" s="231" t="s">
        <v>755</v>
      </c>
      <c r="N1028" s="224"/>
      <c r="P1028" s="225">
        <f t="shared" ref="P1028:P1030" si="386">N1028</f>
        <v>0</v>
      </c>
      <c r="Q1028" s="201" t="s">
        <v>234</v>
      </c>
      <c r="R1028" s="224"/>
      <c r="T1028" s="225">
        <f t="shared" ref="T1028:T1030" si="387">R1028</f>
        <v>0</v>
      </c>
      <c r="Z1028" s="332"/>
      <c r="AA1028" s="332"/>
      <c r="AB1028" s="332"/>
    </row>
    <row r="1029" spans="1:28" ht="15" customHeight="1" x14ac:dyDescent="0.45">
      <c r="A1029" s="201">
        <v>1019</v>
      </c>
      <c r="B1029" s="201">
        <f t="shared" si="367"/>
        <v>8</v>
      </c>
      <c r="C1029" s="202">
        <v>66323222</v>
      </c>
      <c r="E1029" s="222" t="s">
        <v>234</v>
      </c>
      <c r="F1029" s="222"/>
      <c r="G1029" s="222" t="s">
        <v>234</v>
      </c>
      <c r="H1029" s="222" t="s">
        <v>234</v>
      </c>
      <c r="I1029" s="222" t="s">
        <v>234</v>
      </c>
      <c r="J1029" s="222" t="s">
        <v>234</v>
      </c>
      <c r="K1029" s="231">
        <v>66323222</v>
      </c>
      <c r="L1029" s="222" t="s">
        <v>234</v>
      </c>
      <c r="M1029" s="231" t="s">
        <v>756</v>
      </c>
      <c r="N1029" s="224"/>
      <c r="P1029" s="225">
        <f t="shared" si="386"/>
        <v>0</v>
      </c>
      <c r="Q1029" s="201" t="s">
        <v>234</v>
      </c>
      <c r="R1029" s="224"/>
      <c r="T1029" s="225">
        <f t="shared" si="387"/>
        <v>0</v>
      </c>
      <c r="Z1029" s="332"/>
      <c r="AA1029" s="332"/>
      <c r="AB1029" s="332"/>
    </row>
    <row r="1030" spans="1:28" ht="15" customHeight="1" x14ac:dyDescent="0.45">
      <c r="A1030" s="201">
        <v>1020</v>
      </c>
      <c r="B1030" s="201">
        <f t="shared" si="367"/>
        <v>8</v>
      </c>
      <c r="C1030" s="202">
        <v>66323228</v>
      </c>
      <c r="E1030" s="222" t="s">
        <v>234</v>
      </c>
      <c r="F1030" s="222"/>
      <c r="G1030" s="222" t="s">
        <v>234</v>
      </c>
      <c r="H1030" s="222" t="s">
        <v>234</v>
      </c>
      <c r="I1030" s="222" t="s">
        <v>234</v>
      </c>
      <c r="J1030" s="222" t="s">
        <v>234</v>
      </c>
      <c r="K1030" s="231">
        <v>66323228</v>
      </c>
      <c r="L1030" s="222" t="s">
        <v>234</v>
      </c>
      <c r="M1030" s="231" t="s">
        <v>757</v>
      </c>
      <c r="N1030" s="224"/>
      <c r="P1030" s="225">
        <f t="shared" si="386"/>
        <v>0</v>
      </c>
      <c r="Q1030" s="201" t="s">
        <v>234</v>
      </c>
      <c r="R1030" s="224"/>
      <c r="T1030" s="225">
        <f t="shared" si="387"/>
        <v>0</v>
      </c>
      <c r="Z1030" s="332"/>
      <c r="AA1030" s="332"/>
      <c r="AB1030" s="332"/>
    </row>
    <row r="1031" spans="1:28" ht="15" customHeight="1" x14ac:dyDescent="0.45">
      <c r="A1031" s="201">
        <v>1021</v>
      </c>
      <c r="B1031" s="201">
        <f t="shared" si="367"/>
        <v>7</v>
      </c>
      <c r="C1031" s="202">
        <v>6632328</v>
      </c>
      <c r="E1031" s="222" t="s">
        <v>234</v>
      </c>
      <c r="F1031" s="222"/>
      <c r="G1031" s="222" t="s">
        <v>234</v>
      </c>
      <c r="H1031" s="222" t="s">
        <v>234</v>
      </c>
      <c r="I1031" s="222" t="s">
        <v>234</v>
      </c>
      <c r="J1031" s="230">
        <v>6632328</v>
      </c>
      <c r="K1031" s="222" t="s">
        <v>234</v>
      </c>
      <c r="L1031" s="222" t="s">
        <v>234</v>
      </c>
      <c r="M1031" s="230" t="s">
        <v>758</v>
      </c>
      <c r="N1031" s="224"/>
      <c r="P1031" s="225">
        <f>N1031</f>
        <v>0</v>
      </c>
      <c r="Q1031" s="201" t="s">
        <v>234</v>
      </c>
      <c r="R1031" s="224"/>
      <c r="T1031" s="225">
        <f>R1031</f>
        <v>0</v>
      </c>
      <c r="Z1031" s="332"/>
      <c r="AA1031" s="332"/>
      <c r="AB1031" s="332"/>
    </row>
    <row r="1032" spans="1:28" ht="15" customHeight="1" x14ac:dyDescent="0.45">
      <c r="A1032" s="201">
        <v>1022</v>
      </c>
      <c r="B1032" s="201">
        <f t="shared" si="367"/>
        <v>6</v>
      </c>
      <c r="C1032" s="202">
        <v>663233</v>
      </c>
      <c r="E1032" s="222" t="s">
        <v>234</v>
      </c>
      <c r="F1032" s="222"/>
      <c r="G1032" s="222" t="s">
        <v>234</v>
      </c>
      <c r="H1032" s="222" t="s">
        <v>234</v>
      </c>
      <c r="I1032" s="229">
        <v>663233</v>
      </c>
      <c r="J1032" s="222" t="s">
        <v>234</v>
      </c>
      <c r="K1032" s="222" t="s">
        <v>234</v>
      </c>
      <c r="L1032" s="222" t="s">
        <v>234</v>
      </c>
      <c r="M1032" s="229" t="s">
        <v>382</v>
      </c>
      <c r="N1032" s="224"/>
      <c r="P1032" s="225">
        <f>N1032</f>
        <v>0</v>
      </c>
      <c r="Q1032" s="201" t="s">
        <v>234</v>
      </c>
      <c r="R1032" s="224"/>
      <c r="T1032" s="225">
        <f>R1032</f>
        <v>0</v>
      </c>
      <c r="Z1032" s="332"/>
      <c r="AA1032" s="332"/>
      <c r="AB1032" s="332"/>
    </row>
    <row r="1033" spans="1:28" ht="15" customHeight="1" x14ac:dyDescent="0.45">
      <c r="A1033" s="201">
        <v>1023</v>
      </c>
      <c r="B1033" s="201">
        <f t="shared" si="367"/>
        <v>6</v>
      </c>
      <c r="C1033" s="202">
        <v>663234</v>
      </c>
      <c r="E1033" s="222" t="s">
        <v>234</v>
      </c>
      <c r="F1033" s="222"/>
      <c r="G1033" s="222" t="s">
        <v>234</v>
      </c>
      <c r="H1033" s="222" t="s">
        <v>234</v>
      </c>
      <c r="I1033" s="229">
        <v>663234</v>
      </c>
      <c r="J1033" s="222" t="s">
        <v>234</v>
      </c>
      <c r="K1033" s="222" t="s">
        <v>234</v>
      </c>
      <c r="L1033" s="222" t="s">
        <v>234</v>
      </c>
      <c r="M1033" s="229" t="s">
        <v>383</v>
      </c>
      <c r="N1033" s="224"/>
      <c r="P1033" s="225">
        <f>N1033-P1034-P1035-P1036</f>
        <v>0</v>
      </c>
      <c r="Q1033" s="201" t="s">
        <v>234</v>
      </c>
      <c r="R1033" s="224"/>
      <c r="T1033" s="225">
        <f>R1033+T1034+T1035+T1036</f>
        <v>0</v>
      </c>
      <c r="Z1033" s="332"/>
      <c r="AA1033" s="332"/>
      <c r="AB1033" s="332"/>
    </row>
    <row r="1034" spans="1:28" ht="15" customHeight="1" x14ac:dyDescent="0.45">
      <c r="A1034" s="201">
        <v>1024</v>
      </c>
      <c r="B1034" s="201">
        <f t="shared" si="367"/>
        <v>7</v>
      </c>
      <c r="C1034" s="202">
        <v>6632341</v>
      </c>
      <c r="E1034" s="222" t="s">
        <v>234</v>
      </c>
      <c r="F1034" s="222"/>
      <c r="G1034" s="222" t="s">
        <v>234</v>
      </c>
      <c r="H1034" s="222" t="s">
        <v>234</v>
      </c>
      <c r="I1034" s="222" t="s">
        <v>234</v>
      </c>
      <c r="J1034" s="230">
        <v>6632341</v>
      </c>
      <c r="K1034" s="222" t="s">
        <v>234</v>
      </c>
      <c r="L1034" s="222" t="s">
        <v>234</v>
      </c>
      <c r="M1034" s="230" t="s">
        <v>383</v>
      </c>
      <c r="N1034" s="235"/>
      <c r="P1034" s="225">
        <f t="shared" ref="P1034:P1036" si="388">N1034</f>
        <v>0</v>
      </c>
      <c r="Q1034" s="201" t="s">
        <v>234</v>
      </c>
      <c r="R1034" s="235"/>
      <c r="T1034" s="225">
        <f t="shared" ref="T1034:T1036" si="389">R1034</f>
        <v>0</v>
      </c>
      <c r="Z1034" s="332"/>
      <c r="AA1034" s="332"/>
      <c r="AB1034" s="332"/>
    </row>
    <row r="1035" spans="1:28" ht="15" customHeight="1" x14ac:dyDescent="0.45">
      <c r="A1035" s="201">
        <v>1025</v>
      </c>
      <c r="B1035" s="201">
        <f t="shared" si="367"/>
        <v>7</v>
      </c>
      <c r="C1035" s="202">
        <v>6632342</v>
      </c>
      <c r="E1035" s="222" t="s">
        <v>234</v>
      </c>
      <c r="F1035" s="222"/>
      <c r="G1035" s="222" t="s">
        <v>234</v>
      </c>
      <c r="H1035" s="222" t="s">
        <v>234</v>
      </c>
      <c r="I1035" s="222" t="s">
        <v>234</v>
      </c>
      <c r="J1035" s="230">
        <v>6632342</v>
      </c>
      <c r="K1035" s="222" t="s">
        <v>234</v>
      </c>
      <c r="L1035" s="222" t="s">
        <v>234</v>
      </c>
      <c r="M1035" s="230" t="s">
        <v>759</v>
      </c>
      <c r="N1035" s="235"/>
      <c r="P1035" s="225">
        <f t="shared" si="388"/>
        <v>0</v>
      </c>
      <c r="Q1035" s="201" t="s">
        <v>234</v>
      </c>
      <c r="R1035" s="235"/>
      <c r="T1035" s="225">
        <f t="shared" si="389"/>
        <v>0</v>
      </c>
      <c r="Z1035" s="332"/>
      <c r="AA1035" s="332"/>
      <c r="AB1035" s="332"/>
    </row>
    <row r="1036" spans="1:28" ht="15" customHeight="1" x14ac:dyDescent="0.45">
      <c r="A1036" s="201">
        <v>1026</v>
      </c>
      <c r="B1036" s="201">
        <f t="shared" ref="B1036:B1099" si="390">LEN(C1036)</f>
        <v>7</v>
      </c>
      <c r="C1036" s="202">
        <v>6632348</v>
      </c>
      <c r="E1036" s="222" t="s">
        <v>234</v>
      </c>
      <c r="F1036" s="222"/>
      <c r="G1036" s="222" t="s">
        <v>234</v>
      </c>
      <c r="H1036" s="222" t="s">
        <v>234</v>
      </c>
      <c r="I1036" s="222" t="s">
        <v>234</v>
      </c>
      <c r="J1036" s="230">
        <v>6632348</v>
      </c>
      <c r="K1036" s="222" t="s">
        <v>234</v>
      </c>
      <c r="L1036" s="222" t="s">
        <v>234</v>
      </c>
      <c r="M1036" s="230" t="s">
        <v>760</v>
      </c>
      <c r="N1036" s="235"/>
      <c r="P1036" s="225">
        <f t="shared" si="388"/>
        <v>0</v>
      </c>
      <c r="Q1036" s="201" t="s">
        <v>234</v>
      </c>
      <c r="R1036" s="235"/>
      <c r="T1036" s="225">
        <f t="shared" si="389"/>
        <v>0</v>
      </c>
      <c r="Z1036" s="332"/>
      <c r="AA1036" s="332"/>
      <c r="AB1036" s="332"/>
    </row>
    <row r="1037" spans="1:28" ht="15" customHeight="1" x14ac:dyDescent="0.45">
      <c r="A1037" s="201">
        <v>1027</v>
      </c>
      <c r="B1037" s="201">
        <f t="shared" si="390"/>
        <v>6</v>
      </c>
      <c r="C1037" s="202">
        <v>663235</v>
      </c>
      <c r="E1037" s="222" t="s">
        <v>234</v>
      </c>
      <c r="F1037" s="222"/>
      <c r="G1037" s="222" t="s">
        <v>234</v>
      </c>
      <c r="H1037" s="222" t="s">
        <v>234</v>
      </c>
      <c r="I1037" s="229">
        <v>663235</v>
      </c>
      <c r="J1037" s="222" t="s">
        <v>234</v>
      </c>
      <c r="K1037" s="222" t="s">
        <v>234</v>
      </c>
      <c r="L1037" s="222" t="s">
        <v>234</v>
      </c>
      <c r="M1037" s="229" t="s">
        <v>761</v>
      </c>
      <c r="N1037" s="224"/>
      <c r="P1037" s="225">
        <f>N1037</f>
        <v>0</v>
      </c>
      <c r="Q1037" s="201" t="s">
        <v>234</v>
      </c>
      <c r="R1037" s="224"/>
      <c r="T1037" s="225">
        <f>R1037</f>
        <v>0</v>
      </c>
      <c r="Z1037" s="332"/>
      <c r="AA1037" s="332"/>
      <c r="AB1037" s="332"/>
    </row>
    <row r="1038" spans="1:28" ht="15" customHeight="1" x14ac:dyDescent="0.45">
      <c r="A1038" s="201">
        <v>1028</v>
      </c>
      <c r="B1038" s="201">
        <f t="shared" si="390"/>
        <v>6</v>
      </c>
      <c r="C1038" s="202">
        <v>663236</v>
      </c>
      <c r="E1038" s="222" t="s">
        <v>234</v>
      </c>
      <c r="F1038" s="222"/>
      <c r="G1038" s="222" t="s">
        <v>234</v>
      </c>
      <c r="H1038" s="222" t="s">
        <v>234</v>
      </c>
      <c r="I1038" s="229">
        <v>663236</v>
      </c>
      <c r="J1038" s="222" t="s">
        <v>234</v>
      </c>
      <c r="K1038" s="222" t="s">
        <v>234</v>
      </c>
      <c r="L1038" s="222" t="s">
        <v>234</v>
      </c>
      <c r="M1038" s="229" t="s">
        <v>762</v>
      </c>
      <c r="N1038" s="224"/>
      <c r="P1038" s="225">
        <f t="shared" ref="P1038:P1040" si="391">N1038</f>
        <v>0</v>
      </c>
      <c r="Q1038" s="201" t="s">
        <v>234</v>
      </c>
      <c r="R1038" s="224"/>
      <c r="T1038" s="225">
        <f t="shared" ref="T1038:T1040" si="392">R1038</f>
        <v>0</v>
      </c>
      <c r="Z1038" s="332"/>
      <c r="AA1038" s="332"/>
      <c r="AB1038" s="332"/>
    </row>
    <row r="1039" spans="1:28" ht="15" customHeight="1" x14ac:dyDescent="0.45">
      <c r="A1039" s="201">
        <v>1029</v>
      </c>
      <c r="B1039" s="201">
        <f t="shared" si="390"/>
        <v>6</v>
      </c>
      <c r="C1039" s="202">
        <v>663237</v>
      </c>
      <c r="E1039" s="222" t="s">
        <v>234</v>
      </c>
      <c r="F1039" s="222"/>
      <c r="G1039" s="222" t="s">
        <v>234</v>
      </c>
      <c r="H1039" s="222" t="s">
        <v>234</v>
      </c>
      <c r="I1039" s="229">
        <v>663237</v>
      </c>
      <c r="J1039" s="222" t="s">
        <v>234</v>
      </c>
      <c r="K1039" s="222" t="s">
        <v>234</v>
      </c>
      <c r="L1039" s="222" t="s">
        <v>234</v>
      </c>
      <c r="M1039" s="229" t="s">
        <v>290</v>
      </c>
      <c r="N1039" s="224"/>
      <c r="P1039" s="225">
        <f t="shared" si="391"/>
        <v>0</v>
      </c>
      <c r="Q1039" s="201" t="s">
        <v>234</v>
      </c>
      <c r="R1039" s="224"/>
      <c r="T1039" s="225">
        <f t="shared" si="392"/>
        <v>0</v>
      </c>
      <c r="Z1039" s="332"/>
      <c r="AA1039" s="332"/>
      <c r="AB1039" s="332"/>
    </row>
    <row r="1040" spans="1:28" ht="15" customHeight="1" x14ac:dyDescent="0.45">
      <c r="A1040" s="201">
        <v>1030</v>
      </c>
      <c r="B1040" s="201">
        <f t="shared" si="390"/>
        <v>6</v>
      </c>
      <c r="C1040" s="202">
        <v>663238</v>
      </c>
      <c r="E1040" s="222" t="s">
        <v>234</v>
      </c>
      <c r="F1040" s="222"/>
      <c r="G1040" s="222" t="s">
        <v>234</v>
      </c>
      <c r="H1040" s="222" t="s">
        <v>234</v>
      </c>
      <c r="I1040" s="229">
        <v>663238</v>
      </c>
      <c r="J1040" s="222" t="s">
        <v>234</v>
      </c>
      <c r="K1040" s="222" t="s">
        <v>234</v>
      </c>
      <c r="L1040" s="222" t="s">
        <v>234</v>
      </c>
      <c r="M1040" s="229" t="s">
        <v>387</v>
      </c>
      <c r="N1040" s="224"/>
      <c r="P1040" s="225">
        <f t="shared" si="391"/>
        <v>0</v>
      </c>
      <c r="Q1040" s="201" t="s">
        <v>234</v>
      </c>
      <c r="R1040" s="224"/>
      <c r="T1040" s="225">
        <f t="shared" si="392"/>
        <v>0</v>
      </c>
      <c r="Z1040" s="332"/>
      <c r="AA1040" s="332"/>
      <c r="AB1040" s="332"/>
    </row>
    <row r="1041" spans="1:28" ht="15" customHeight="1" x14ac:dyDescent="0.45">
      <c r="A1041" s="201">
        <v>1031</v>
      </c>
      <c r="B1041" s="201">
        <f t="shared" si="390"/>
        <v>5</v>
      </c>
      <c r="C1041" s="202">
        <v>66324</v>
      </c>
      <c r="E1041" s="222" t="s">
        <v>234</v>
      </c>
      <c r="F1041" s="222"/>
      <c r="G1041" s="222" t="s">
        <v>234</v>
      </c>
      <c r="H1041" s="227">
        <v>66324</v>
      </c>
      <c r="I1041" s="222" t="s">
        <v>234</v>
      </c>
      <c r="J1041" s="222" t="s">
        <v>234</v>
      </c>
      <c r="K1041" s="222" t="s">
        <v>234</v>
      </c>
      <c r="L1041" s="222" t="s">
        <v>234</v>
      </c>
      <c r="M1041" s="227" t="s">
        <v>763</v>
      </c>
      <c r="N1041" s="224"/>
      <c r="P1041" s="225">
        <f>N1041-P1042-P1043-P1044-P1045-P1046-P1047</f>
        <v>0</v>
      </c>
      <c r="Q1041" s="201" t="s">
        <v>234</v>
      </c>
      <c r="R1041" s="224"/>
      <c r="T1041" s="225">
        <f>R1041+T1042+T1046+T1047</f>
        <v>0</v>
      </c>
      <c r="Z1041" s="332"/>
      <c r="AA1041" s="332"/>
      <c r="AB1041" s="332"/>
    </row>
    <row r="1042" spans="1:28" ht="15" customHeight="1" x14ac:dyDescent="0.45">
      <c r="A1042" s="201">
        <v>1032</v>
      </c>
      <c r="B1042" s="201">
        <f t="shared" si="390"/>
        <v>6</v>
      </c>
      <c r="C1042" s="202">
        <v>663241</v>
      </c>
      <c r="E1042" s="222" t="s">
        <v>234</v>
      </c>
      <c r="F1042" s="222"/>
      <c r="G1042" s="222" t="s">
        <v>234</v>
      </c>
      <c r="H1042" s="222" t="s">
        <v>234</v>
      </c>
      <c r="I1042" s="229">
        <v>663241</v>
      </c>
      <c r="J1042" s="222" t="s">
        <v>234</v>
      </c>
      <c r="K1042" s="222" t="s">
        <v>234</v>
      </c>
      <c r="L1042" s="222" t="s">
        <v>234</v>
      </c>
      <c r="M1042" s="229" t="s">
        <v>706</v>
      </c>
      <c r="N1042" s="224"/>
      <c r="P1042" s="225">
        <f>N1042-P1043-P1044-P1045</f>
        <v>0</v>
      </c>
      <c r="Q1042" s="201" t="s">
        <v>234</v>
      </c>
      <c r="R1042" s="224"/>
      <c r="T1042" s="225">
        <f>R1042+T1043+T1044+T1045</f>
        <v>0</v>
      </c>
      <c r="Z1042" s="332"/>
      <c r="AA1042" s="332"/>
      <c r="AB1042" s="332"/>
    </row>
    <row r="1043" spans="1:28" ht="15" customHeight="1" x14ac:dyDescent="0.45">
      <c r="A1043" s="201">
        <v>1033</v>
      </c>
      <c r="B1043" s="201">
        <f t="shared" si="390"/>
        <v>7</v>
      </c>
      <c r="C1043" s="202">
        <v>6632411</v>
      </c>
      <c r="E1043" s="222" t="s">
        <v>234</v>
      </c>
      <c r="F1043" s="222"/>
      <c r="G1043" s="222" t="s">
        <v>234</v>
      </c>
      <c r="H1043" s="222" t="s">
        <v>234</v>
      </c>
      <c r="I1043" s="222" t="s">
        <v>234</v>
      </c>
      <c r="J1043" s="230">
        <v>6632411</v>
      </c>
      <c r="K1043" s="222" t="s">
        <v>234</v>
      </c>
      <c r="L1043" s="222" t="s">
        <v>234</v>
      </c>
      <c r="M1043" s="230" t="s">
        <v>294</v>
      </c>
      <c r="N1043" s="235"/>
      <c r="P1043" s="225">
        <f t="shared" ref="P1043:P1045" si="393">N1043</f>
        <v>0</v>
      </c>
      <c r="Q1043" s="201" t="s">
        <v>234</v>
      </c>
      <c r="R1043" s="235"/>
      <c r="T1043" s="225">
        <f t="shared" ref="T1043:T1045" si="394">R1043</f>
        <v>0</v>
      </c>
      <c r="Z1043" s="332"/>
      <c r="AA1043" s="332"/>
      <c r="AB1043" s="332"/>
    </row>
    <row r="1044" spans="1:28" ht="15" customHeight="1" x14ac:dyDescent="0.45">
      <c r="A1044" s="201">
        <v>1034</v>
      </c>
      <c r="B1044" s="201">
        <f t="shared" si="390"/>
        <v>7</v>
      </c>
      <c r="C1044" s="202">
        <v>6632412</v>
      </c>
      <c r="E1044" s="222" t="s">
        <v>234</v>
      </c>
      <c r="F1044" s="222"/>
      <c r="G1044" s="222" t="s">
        <v>234</v>
      </c>
      <c r="H1044" s="222" t="s">
        <v>234</v>
      </c>
      <c r="I1044" s="222" t="s">
        <v>234</v>
      </c>
      <c r="J1044" s="230">
        <v>6632412</v>
      </c>
      <c r="K1044" s="222" t="s">
        <v>234</v>
      </c>
      <c r="L1044" s="222" t="s">
        <v>234</v>
      </c>
      <c r="M1044" s="230" t="s">
        <v>707</v>
      </c>
      <c r="N1044" s="235"/>
      <c r="P1044" s="225">
        <f t="shared" si="393"/>
        <v>0</v>
      </c>
      <c r="Q1044" s="201" t="s">
        <v>234</v>
      </c>
      <c r="R1044" s="235"/>
      <c r="T1044" s="225">
        <f t="shared" si="394"/>
        <v>0</v>
      </c>
      <c r="Z1044" s="332"/>
      <c r="AA1044" s="332"/>
      <c r="AB1044" s="332"/>
    </row>
    <row r="1045" spans="1:28" ht="15" customHeight="1" x14ac:dyDescent="0.45">
      <c r="A1045" s="201">
        <v>1035</v>
      </c>
      <c r="B1045" s="201">
        <f t="shared" si="390"/>
        <v>7</v>
      </c>
      <c r="C1045" s="202">
        <v>6632413</v>
      </c>
      <c r="E1045" s="222" t="s">
        <v>234</v>
      </c>
      <c r="F1045" s="222"/>
      <c r="G1045" s="222" t="s">
        <v>234</v>
      </c>
      <c r="H1045" s="222" t="s">
        <v>234</v>
      </c>
      <c r="I1045" s="222" t="s">
        <v>234</v>
      </c>
      <c r="J1045" s="230">
        <v>6632413</v>
      </c>
      <c r="K1045" s="222" t="s">
        <v>234</v>
      </c>
      <c r="L1045" s="222" t="s">
        <v>234</v>
      </c>
      <c r="M1045" s="230" t="s">
        <v>716</v>
      </c>
      <c r="N1045" s="235"/>
      <c r="P1045" s="225">
        <f t="shared" si="393"/>
        <v>0</v>
      </c>
      <c r="Q1045" s="201" t="s">
        <v>234</v>
      </c>
      <c r="R1045" s="235"/>
      <c r="T1045" s="225">
        <f t="shared" si="394"/>
        <v>0</v>
      </c>
      <c r="Z1045" s="332"/>
      <c r="AA1045" s="332"/>
      <c r="AB1045" s="332"/>
    </row>
    <row r="1046" spans="1:28" ht="15" customHeight="1" x14ac:dyDescent="0.45">
      <c r="A1046" s="201">
        <v>1036</v>
      </c>
      <c r="B1046" s="201">
        <f t="shared" si="390"/>
        <v>6</v>
      </c>
      <c r="C1046" s="202">
        <v>663242</v>
      </c>
      <c r="E1046" s="222" t="s">
        <v>234</v>
      </c>
      <c r="F1046" s="222"/>
      <c r="G1046" s="222" t="s">
        <v>234</v>
      </c>
      <c r="H1046" s="222" t="s">
        <v>234</v>
      </c>
      <c r="I1046" s="229">
        <v>663242</v>
      </c>
      <c r="J1046" s="222" t="s">
        <v>234</v>
      </c>
      <c r="K1046" s="222" t="s">
        <v>234</v>
      </c>
      <c r="L1046" s="222" t="s">
        <v>234</v>
      </c>
      <c r="M1046" s="229" t="s">
        <v>378</v>
      </c>
      <c r="N1046" s="224"/>
      <c r="P1046" s="225">
        <f>N1046</f>
        <v>0</v>
      </c>
      <c r="Q1046" s="201" t="s">
        <v>234</v>
      </c>
      <c r="R1046" s="224"/>
      <c r="T1046" s="225">
        <f>R1046</f>
        <v>0</v>
      </c>
      <c r="Z1046" s="332"/>
      <c r="AA1046" s="332"/>
      <c r="AB1046" s="332"/>
    </row>
    <row r="1047" spans="1:28" ht="15" customHeight="1" x14ac:dyDescent="0.45">
      <c r="A1047" s="201">
        <v>1037</v>
      </c>
      <c r="B1047" s="201">
        <f t="shared" si="390"/>
        <v>6</v>
      </c>
      <c r="C1047" s="202">
        <v>663243</v>
      </c>
      <c r="E1047" s="222" t="s">
        <v>234</v>
      </c>
      <c r="F1047" s="222"/>
      <c r="G1047" s="222" t="s">
        <v>234</v>
      </c>
      <c r="H1047" s="222" t="s">
        <v>234</v>
      </c>
      <c r="I1047" s="229">
        <v>663243</v>
      </c>
      <c r="J1047" s="222" t="s">
        <v>234</v>
      </c>
      <c r="K1047" s="222" t="s">
        <v>234</v>
      </c>
      <c r="L1047" s="222" t="s">
        <v>234</v>
      </c>
      <c r="M1047" s="229" t="s">
        <v>746</v>
      </c>
      <c r="N1047" s="224"/>
      <c r="P1047" s="225">
        <f>N1047</f>
        <v>0</v>
      </c>
      <c r="Q1047" s="201" t="s">
        <v>234</v>
      </c>
      <c r="R1047" s="224"/>
      <c r="T1047" s="225">
        <f>R1047</f>
        <v>0</v>
      </c>
      <c r="Z1047" s="332"/>
      <c r="AA1047" s="332"/>
      <c r="AB1047" s="332"/>
    </row>
    <row r="1048" spans="1:28" ht="15" customHeight="1" x14ac:dyDescent="0.45">
      <c r="A1048" s="201">
        <v>1038</v>
      </c>
      <c r="B1048" s="201">
        <f t="shared" si="390"/>
        <v>3</v>
      </c>
      <c r="C1048" s="202">
        <v>664</v>
      </c>
      <c r="E1048" s="222" t="s">
        <v>234</v>
      </c>
      <c r="F1048" s="223">
        <v>664</v>
      </c>
      <c r="G1048" s="222" t="s">
        <v>234</v>
      </c>
      <c r="H1048" s="222" t="s">
        <v>234</v>
      </c>
      <c r="I1048" s="222" t="s">
        <v>234</v>
      </c>
      <c r="J1048" s="222" t="s">
        <v>234</v>
      </c>
      <c r="K1048" s="222" t="s">
        <v>234</v>
      </c>
      <c r="L1048" s="222" t="s">
        <v>234</v>
      </c>
      <c r="M1048" s="223" t="s">
        <v>1011</v>
      </c>
      <c r="N1048" s="224"/>
      <c r="P1048" s="225">
        <f>N1048-SUM(P1049:P1063)</f>
        <v>0</v>
      </c>
      <c r="Q1048" s="201" t="s">
        <v>234</v>
      </c>
      <c r="R1048" s="224"/>
      <c r="T1048" s="225">
        <f>R1048+T1049+T1050+T1051+T1052+T1053+T1054+T1055+T1056</f>
        <v>0</v>
      </c>
      <c r="V1048" s="73" t="str">
        <f>IF(OR(P1048&lt;0,T1048&lt;0),"erreur","OK")</f>
        <v>OK</v>
      </c>
      <c r="X1048" s="73" t="str">
        <f>IF(P1048&gt;1,"justifier la différence","OK")</f>
        <v>OK</v>
      </c>
      <c r="Z1048" s="332"/>
      <c r="AA1048" s="332"/>
      <c r="AB1048" s="332"/>
    </row>
    <row r="1049" spans="1:28" ht="15" customHeight="1" x14ac:dyDescent="0.45">
      <c r="A1049" s="201">
        <v>1039</v>
      </c>
      <c r="B1049" s="201">
        <f t="shared" si="390"/>
        <v>4</v>
      </c>
      <c r="C1049" s="202">
        <v>6641</v>
      </c>
      <c r="E1049" s="222" t="s">
        <v>234</v>
      </c>
      <c r="F1049" s="222"/>
      <c r="G1049" s="226">
        <v>6641</v>
      </c>
      <c r="H1049" s="222" t="s">
        <v>234</v>
      </c>
      <c r="I1049" s="222" t="s">
        <v>234</v>
      </c>
      <c r="J1049" s="222" t="s">
        <v>234</v>
      </c>
      <c r="K1049" s="222" t="s">
        <v>234</v>
      </c>
      <c r="L1049" s="222" t="s">
        <v>234</v>
      </c>
      <c r="M1049" s="226" t="s">
        <v>958</v>
      </c>
      <c r="N1049" s="235"/>
      <c r="P1049" s="236">
        <f>N1049</f>
        <v>0</v>
      </c>
      <c r="Q1049" s="201" t="s">
        <v>234</v>
      </c>
      <c r="R1049" s="235"/>
      <c r="T1049" s="236">
        <f>R1049</f>
        <v>0</v>
      </c>
      <c r="Z1049" s="332"/>
      <c r="AA1049" s="332"/>
      <c r="AB1049" s="332"/>
    </row>
    <row r="1050" spans="1:28" ht="15" customHeight="1" x14ac:dyDescent="0.45">
      <c r="A1050" s="201">
        <v>1040</v>
      </c>
      <c r="B1050" s="201">
        <f t="shared" si="390"/>
        <v>4</v>
      </c>
      <c r="C1050" s="202">
        <v>6642</v>
      </c>
      <c r="E1050" s="222" t="s">
        <v>234</v>
      </c>
      <c r="F1050" s="222"/>
      <c r="G1050" s="226">
        <v>6642</v>
      </c>
      <c r="H1050" s="222" t="s">
        <v>234</v>
      </c>
      <c r="I1050" s="222" t="s">
        <v>234</v>
      </c>
      <c r="J1050" s="222" t="s">
        <v>234</v>
      </c>
      <c r="K1050" s="222" t="s">
        <v>234</v>
      </c>
      <c r="L1050" s="222" t="s">
        <v>234</v>
      </c>
      <c r="M1050" s="226" t="s">
        <v>949</v>
      </c>
      <c r="N1050" s="235"/>
      <c r="P1050" s="236">
        <f t="shared" ref="P1050:P1055" si="395">N1050</f>
        <v>0</v>
      </c>
      <c r="Q1050" s="201" t="s">
        <v>234</v>
      </c>
      <c r="R1050" s="235"/>
      <c r="T1050" s="236">
        <f t="shared" ref="T1050:T1055" si="396">R1050</f>
        <v>0</v>
      </c>
      <c r="Z1050" s="332"/>
      <c r="AA1050" s="332"/>
      <c r="AB1050" s="332"/>
    </row>
    <row r="1051" spans="1:28" ht="15" customHeight="1" x14ac:dyDescent="0.45">
      <c r="A1051" s="201">
        <v>1041</v>
      </c>
      <c r="B1051" s="201">
        <f t="shared" si="390"/>
        <v>4</v>
      </c>
      <c r="C1051" s="202">
        <v>6643</v>
      </c>
      <c r="E1051" s="222" t="s">
        <v>234</v>
      </c>
      <c r="F1051" s="222"/>
      <c r="G1051" s="226">
        <v>6643</v>
      </c>
      <c r="H1051" s="222" t="s">
        <v>234</v>
      </c>
      <c r="I1051" s="222" t="s">
        <v>234</v>
      </c>
      <c r="J1051" s="222" t="s">
        <v>234</v>
      </c>
      <c r="K1051" s="222" t="s">
        <v>234</v>
      </c>
      <c r="L1051" s="222" t="s">
        <v>234</v>
      </c>
      <c r="M1051" s="226" t="s">
        <v>950</v>
      </c>
      <c r="N1051" s="235"/>
      <c r="P1051" s="236">
        <f t="shared" si="395"/>
        <v>0</v>
      </c>
      <c r="Q1051" s="201" t="s">
        <v>234</v>
      </c>
      <c r="R1051" s="235"/>
      <c r="T1051" s="236">
        <f t="shared" si="396"/>
        <v>0</v>
      </c>
      <c r="Z1051" s="332"/>
      <c r="AA1051" s="332"/>
      <c r="AB1051" s="332"/>
    </row>
    <row r="1052" spans="1:28" ht="15" customHeight="1" x14ac:dyDescent="0.45">
      <c r="A1052" s="201">
        <v>1042</v>
      </c>
      <c r="B1052" s="201">
        <f t="shared" si="390"/>
        <v>4</v>
      </c>
      <c r="C1052" s="202">
        <v>6644</v>
      </c>
      <c r="E1052" s="222" t="s">
        <v>234</v>
      </c>
      <c r="F1052" s="222"/>
      <c r="G1052" s="226">
        <v>6644</v>
      </c>
      <c r="H1052" s="222" t="s">
        <v>234</v>
      </c>
      <c r="I1052" s="222" t="s">
        <v>234</v>
      </c>
      <c r="J1052" s="222" t="s">
        <v>234</v>
      </c>
      <c r="K1052" s="222" t="s">
        <v>234</v>
      </c>
      <c r="L1052" s="222" t="s">
        <v>234</v>
      </c>
      <c r="M1052" s="226" t="s">
        <v>951</v>
      </c>
      <c r="N1052" s="235"/>
      <c r="P1052" s="236">
        <f t="shared" si="395"/>
        <v>0</v>
      </c>
      <c r="Q1052" s="201" t="s">
        <v>234</v>
      </c>
      <c r="R1052" s="235"/>
      <c r="T1052" s="236">
        <f t="shared" si="396"/>
        <v>0</v>
      </c>
      <c r="Z1052" s="332"/>
      <c r="AA1052" s="332"/>
      <c r="AB1052" s="332"/>
    </row>
    <row r="1053" spans="1:28" ht="15" customHeight="1" x14ac:dyDescent="0.45">
      <c r="A1053" s="201">
        <v>1043</v>
      </c>
      <c r="B1053" s="201">
        <f t="shared" si="390"/>
        <v>4</v>
      </c>
      <c r="C1053" s="202">
        <v>6645</v>
      </c>
      <c r="E1053" s="222" t="s">
        <v>234</v>
      </c>
      <c r="F1053" s="222"/>
      <c r="G1053" s="226">
        <v>6645</v>
      </c>
      <c r="H1053" s="222" t="s">
        <v>234</v>
      </c>
      <c r="I1053" s="222" t="s">
        <v>234</v>
      </c>
      <c r="J1053" s="222" t="s">
        <v>234</v>
      </c>
      <c r="K1053" s="222" t="s">
        <v>234</v>
      </c>
      <c r="L1053" s="222" t="s">
        <v>234</v>
      </c>
      <c r="M1053" s="226" t="s">
        <v>952</v>
      </c>
      <c r="N1053" s="235"/>
      <c r="P1053" s="236">
        <f t="shared" si="395"/>
        <v>0</v>
      </c>
      <c r="Q1053" s="201" t="s">
        <v>234</v>
      </c>
      <c r="R1053" s="235"/>
      <c r="T1053" s="236">
        <f t="shared" si="396"/>
        <v>0</v>
      </c>
      <c r="Z1053" s="332"/>
      <c r="AA1053" s="332"/>
      <c r="AB1053" s="332"/>
    </row>
    <row r="1054" spans="1:28" ht="15" customHeight="1" x14ac:dyDescent="0.45">
      <c r="A1054" s="201">
        <v>1044</v>
      </c>
      <c r="B1054" s="201">
        <f t="shared" si="390"/>
        <v>4</v>
      </c>
      <c r="C1054" s="202">
        <v>6646</v>
      </c>
      <c r="E1054" s="222" t="s">
        <v>234</v>
      </c>
      <c r="F1054" s="222"/>
      <c r="G1054" s="226">
        <v>6646</v>
      </c>
      <c r="H1054" s="222" t="s">
        <v>234</v>
      </c>
      <c r="I1054" s="222" t="s">
        <v>234</v>
      </c>
      <c r="J1054" s="222" t="s">
        <v>234</v>
      </c>
      <c r="K1054" s="222" t="s">
        <v>234</v>
      </c>
      <c r="L1054" s="222" t="s">
        <v>234</v>
      </c>
      <c r="M1054" s="226" t="s">
        <v>953</v>
      </c>
      <c r="N1054" s="235"/>
      <c r="P1054" s="236">
        <f t="shared" si="395"/>
        <v>0</v>
      </c>
      <c r="Q1054" s="201" t="s">
        <v>234</v>
      </c>
      <c r="R1054" s="235"/>
      <c r="T1054" s="236">
        <f t="shared" si="396"/>
        <v>0</v>
      </c>
      <c r="Z1054" s="332"/>
      <c r="AA1054" s="332"/>
      <c r="AB1054" s="332"/>
    </row>
    <row r="1055" spans="1:28" ht="15" customHeight="1" x14ac:dyDescent="0.45">
      <c r="A1055" s="201">
        <v>1045</v>
      </c>
      <c r="B1055" s="201">
        <f t="shared" si="390"/>
        <v>4</v>
      </c>
      <c r="C1055" s="202">
        <v>6647</v>
      </c>
      <c r="E1055" s="222" t="s">
        <v>234</v>
      </c>
      <c r="F1055" s="222"/>
      <c r="G1055" s="226">
        <v>6647</v>
      </c>
      <c r="H1055" s="222" t="s">
        <v>234</v>
      </c>
      <c r="I1055" s="222" t="s">
        <v>234</v>
      </c>
      <c r="J1055" s="222" t="s">
        <v>234</v>
      </c>
      <c r="K1055" s="222" t="s">
        <v>234</v>
      </c>
      <c r="L1055" s="222" t="s">
        <v>234</v>
      </c>
      <c r="M1055" s="226" t="s">
        <v>954</v>
      </c>
      <c r="N1055" s="235"/>
      <c r="P1055" s="236">
        <f t="shared" si="395"/>
        <v>0</v>
      </c>
      <c r="Q1055" s="201" t="s">
        <v>234</v>
      </c>
      <c r="R1055" s="235"/>
      <c r="T1055" s="236">
        <f t="shared" si="396"/>
        <v>0</v>
      </c>
      <c r="Z1055" s="332"/>
      <c r="AA1055" s="332"/>
      <c r="AB1055" s="332"/>
    </row>
    <row r="1056" spans="1:28" ht="15" customHeight="1" x14ac:dyDescent="0.45">
      <c r="A1056" s="201">
        <v>1046</v>
      </c>
      <c r="B1056" s="201">
        <f t="shared" si="390"/>
        <v>4</v>
      </c>
      <c r="C1056" s="202">
        <v>6648</v>
      </c>
      <c r="E1056" s="222" t="s">
        <v>234</v>
      </c>
      <c r="F1056" s="222"/>
      <c r="G1056" s="226">
        <v>6648</v>
      </c>
      <c r="H1056" s="222" t="s">
        <v>234</v>
      </c>
      <c r="I1056" s="222" t="s">
        <v>234</v>
      </c>
      <c r="J1056" s="222" t="s">
        <v>234</v>
      </c>
      <c r="K1056" s="222" t="s">
        <v>234</v>
      </c>
      <c r="L1056" s="222" t="s">
        <v>234</v>
      </c>
      <c r="M1056" s="226" t="s">
        <v>1012</v>
      </c>
      <c r="N1056" s="235"/>
      <c r="P1056" s="236">
        <f>N1056-P1057-P1058-P1059-P1060-P1061-P1062-P1063</f>
        <v>0</v>
      </c>
      <c r="Q1056" s="201" t="s">
        <v>234</v>
      </c>
      <c r="R1056" s="235"/>
      <c r="T1056" s="236">
        <f>R1056+T1057+T1062+T1063</f>
        <v>0</v>
      </c>
      <c r="Z1056" s="332"/>
      <c r="AA1056" s="332"/>
      <c r="AB1056" s="332"/>
    </row>
    <row r="1057" spans="1:28" ht="15" customHeight="1" x14ac:dyDescent="0.45">
      <c r="A1057" s="201">
        <v>1047</v>
      </c>
      <c r="B1057" s="201">
        <f t="shared" si="390"/>
        <v>5</v>
      </c>
      <c r="C1057" s="202">
        <v>66481</v>
      </c>
      <c r="E1057" s="222" t="s">
        <v>234</v>
      </c>
      <c r="F1057" s="222"/>
      <c r="G1057" s="222" t="s">
        <v>234</v>
      </c>
      <c r="H1057" s="227">
        <v>66481</v>
      </c>
      <c r="I1057" s="222" t="s">
        <v>234</v>
      </c>
      <c r="J1057" s="222" t="s">
        <v>234</v>
      </c>
      <c r="K1057" s="222" t="s">
        <v>234</v>
      </c>
      <c r="L1057" s="222" t="s">
        <v>234</v>
      </c>
      <c r="M1057" s="227" t="s">
        <v>1013</v>
      </c>
      <c r="N1057" s="235"/>
      <c r="P1057" s="236">
        <f>N1057-P1058-P1059-P1060-P1061</f>
        <v>0</v>
      </c>
      <c r="Q1057" s="201" t="s">
        <v>234</v>
      </c>
      <c r="R1057" s="235"/>
      <c r="T1057" s="236">
        <f>R1057+T1058+T1059+T1060+T1061</f>
        <v>0</v>
      </c>
      <c r="Z1057" s="332"/>
      <c r="AA1057" s="332"/>
      <c r="AB1057" s="332"/>
    </row>
    <row r="1058" spans="1:28" ht="15" customHeight="1" x14ac:dyDescent="0.45">
      <c r="A1058" s="201">
        <v>1048</v>
      </c>
      <c r="B1058" s="201">
        <f t="shared" si="390"/>
        <v>6</v>
      </c>
      <c r="C1058" s="202">
        <v>664811</v>
      </c>
      <c r="E1058" s="222" t="s">
        <v>234</v>
      </c>
      <c r="F1058" s="222"/>
      <c r="G1058" s="222" t="s">
        <v>234</v>
      </c>
      <c r="H1058" s="222" t="s">
        <v>234</v>
      </c>
      <c r="I1058" s="229">
        <v>664811</v>
      </c>
      <c r="J1058" s="222" t="s">
        <v>234</v>
      </c>
      <c r="K1058" s="222" t="s">
        <v>234</v>
      </c>
      <c r="L1058" s="222" t="s">
        <v>234</v>
      </c>
      <c r="M1058" s="229" t="s">
        <v>1014</v>
      </c>
      <c r="N1058" s="235"/>
      <c r="P1058" s="225">
        <f t="shared" ref="P1058:P1061" si="397">N1058</f>
        <v>0</v>
      </c>
      <c r="Q1058" s="201" t="s">
        <v>234</v>
      </c>
      <c r="R1058" s="235"/>
      <c r="T1058" s="225">
        <f t="shared" ref="T1058:T1061" si="398">R1058</f>
        <v>0</v>
      </c>
      <c r="Z1058" s="332"/>
      <c r="AA1058" s="332"/>
      <c r="AB1058" s="332"/>
    </row>
    <row r="1059" spans="1:28" ht="15" customHeight="1" x14ac:dyDescent="0.45">
      <c r="A1059" s="201">
        <v>1049</v>
      </c>
      <c r="B1059" s="201">
        <f t="shared" si="390"/>
        <v>6</v>
      </c>
      <c r="C1059" s="202">
        <v>664812</v>
      </c>
      <c r="E1059" s="222" t="s">
        <v>234</v>
      </c>
      <c r="F1059" s="222"/>
      <c r="G1059" s="222" t="s">
        <v>234</v>
      </c>
      <c r="H1059" s="222" t="s">
        <v>234</v>
      </c>
      <c r="I1059" s="229">
        <v>664812</v>
      </c>
      <c r="J1059" s="222" t="s">
        <v>234</v>
      </c>
      <c r="K1059" s="222" t="s">
        <v>234</v>
      </c>
      <c r="L1059" s="222" t="s">
        <v>234</v>
      </c>
      <c r="M1059" s="229" t="s">
        <v>1015</v>
      </c>
      <c r="N1059" s="235"/>
      <c r="P1059" s="225">
        <f t="shared" si="397"/>
        <v>0</v>
      </c>
      <c r="Q1059" s="201" t="s">
        <v>234</v>
      </c>
      <c r="R1059" s="235"/>
      <c r="T1059" s="225">
        <f t="shared" si="398"/>
        <v>0</v>
      </c>
      <c r="Z1059" s="332"/>
      <c r="AA1059" s="332"/>
      <c r="AB1059" s="332"/>
    </row>
    <row r="1060" spans="1:28" ht="15" customHeight="1" x14ac:dyDescent="0.45">
      <c r="A1060" s="201">
        <v>1050</v>
      </c>
      <c r="B1060" s="201">
        <f t="shared" si="390"/>
        <v>6</v>
      </c>
      <c r="C1060" s="202">
        <v>664813</v>
      </c>
      <c r="E1060" s="222" t="s">
        <v>234</v>
      </c>
      <c r="F1060" s="222"/>
      <c r="G1060" s="222" t="s">
        <v>234</v>
      </c>
      <c r="H1060" s="222" t="s">
        <v>234</v>
      </c>
      <c r="I1060" s="229">
        <v>664813</v>
      </c>
      <c r="J1060" s="222" t="s">
        <v>234</v>
      </c>
      <c r="K1060" s="222" t="s">
        <v>234</v>
      </c>
      <c r="L1060" s="222" t="s">
        <v>234</v>
      </c>
      <c r="M1060" s="229" t="s">
        <v>1016</v>
      </c>
      <c r="N1060" s="235"/>
      <c r="P1060" s="225">
        <f t="shared" si="397"/>
        <v>0</v>
      </c>
      <c r="Q1060" s="201" t="s">
        <v>234</v>
      </c>
      <c r="R1060" s="235"/>
      <c r="T1060" s="225">
        <f t="shared" si="398"/>
        <v>0</v>
      </c>
      <c r="Z1060" s="332"/>
      <c r="AA1060" s="332"/>
      <c r="AB1060" s="332"/>
    </row>
    <row r="1061" spans="1:28" ht="15" customHeight="1" x14ac:dyDescent="0.45">
      <c r="A1061" s="201">
        <v>1051</v>
      </c>
      <c r="B1061" s="201">
        <f t="shared" si="390"/>
        <v>6</v>
      </c>
      <c r="C1061" s="202">
        <v>664818</v>
      </c>
      <c r="E1061" s="222" t="s">
        <v>234</v>
      </c>
      <c r="F1061" s="222"/>
      <c r="G1061" s="222" t="s">
        <v>234</v>
      </c>
      <c r="H1061" s="222" t="s">
        <v>234</v>
      </c>
      <c r="I1061" s="229">
        <v>664818</v>
      </c>
      <c r="J1061" s="222" t="s">
        <v>234</v>
      </c>
      <c r="K1061" s="222" t="s">
        <v>234</v>
      </c>
      <c r="L1061" s="222" t="s">
        <v>234</v>
      </c>
      <c r="M1061" s="229" t="s">
        <v>1017</v>
      </c>
      <c r="N1061" s="235"/>
      <c r="P1061" s="225">
        <f t="shared" si="397"/>
        <v>0</v>
      </c>
      <c r="Q1061" s="201" t="s">
        <v>234</v>
      </c>
      <c r="R1061" s="235"/>
      <c r="T1061" s="225">
        <f t="shared" si="398"/>
        <v>0</v>
      </c>
      <c r="Z1061" s="332"/>
      <c r="AA1061" s="332"/>
      <c r="AB1061" s="332"/>
    </row>
    <row r="1062" spans="1:28" ht="15" customHeight="1" x14ac:dyDescent="0.45">
      <c r="A1062" s="201">
        <v>1052</v>
      </c>
      <c r="B1062" s="201">
        <f t="shared" si="390"/>
        <v>5</v>
      </c>
      <c r="C1062" s="202">
        <v>66482</v>
      </c>
      <c r="E1062" s="222" t="s">
        <v>234</v>
      </c>
      <c r="F1062" s="222"/>
      <c r="G1062" s="222" t="s">
        <v>234</v>
      </c>
      <c r="H1062" s="227">
        <v>66482</v>
      </c>
      <c r="I1062" s="222" t="s">
        <v>234</v>
      </c>
      <c r="J1062" s="222" t="s">
        <v>234</v>
      </c>
      <c r="K1062" s="222" t="s">
        <v>234</v>
      </c>
      <c r="L1062" s="222" t="s">
        <v>234</v>
      </c>
      <c r="M1062" s="227" t="s">
        <v>1018</v>
      </c>
      <c r="N1062" s="235"/>
      <c r="P1062" s="236">
        <f>N1062</f>
        <v>0</v>
      </c>
      <c r="Q1062" s="201" t="s">
        <v>234</v>
      </c>
      <c r="R1062" s="235"/>
      <c r="T1062" s="236">
        <f>R1062</f>
        <v>0</v>
      </c>
      <c r="Z1062" s="332"/>
      <c r="AA1062" s="332"/>
      <c r="AB1062" s="332"/>
    </row>
    <row r="1063" spans="1:28" ht="15" customHeight="1" x14ac:dyDescent="0.45">
      <c r="A1063" s="201">
        <v>1053</v>
      </c>
      <c r="B1063" s="201">
        <f t="shared" si="390"/>
        <v>5</v>
      </c>
      <c r="C1063" s="202">
        <v>66483</v>
      </c>
      <c r="E1063" s="222" t="s">
        <v>234</v>
      </c>
      <c r="F1063" s="222"/>
      <c r="G1063" s="222" t="s">
        <v>234</v>
      </c>
      <c r="H1063" s="227">
        <v>66483</v>
      </c>
      <c r="I1063" s="222" t="s">
        <v>234</v>
      </c>
      <c r="J1063" s="222" t="s">
        <v>234</v>
      </c>
      <c r="K1063" s="222" t="s">
        <v>234</v>
      </c>
      <c r="L1063" s="222" t="s">
        <v>234</v>
      </c>
      <c r="M1063" s="227" t="s">
        <v>1019</v>
      </c>
      <c r="N1063" s="235"/>
      <c r="P1063" s="236">
        <f>N1063</f>
        <v>0</v>
      </c>
      <c r="Q1063" s="201" t="s">
        <v>234</v>
      </c>
      <c r="R1063" s="235"/>
      <c r="T1063" s="236">
        <f>R1063</f>
        <v>0</v>
      </c>
      <c r="Z1063" s="332"/>
      <c r="AA1063" s="332"/>
      <c r="AB1063" s="332"/>
    </row>
    <row r="1064" spans="1:28" ht="15" customHeight="1" x14ac:dyDescent="0.45">
      <c r="A1064" s="201">
        <v>1054</v>
      </c>
      <c r="B1064" s="201">
        <f t="shared" si="390"/>
        <v>3</v>
      </c>
      <c r="C1064" s="202">
        <v>665</v>
      </c>
      <c r="E1064" s="222" t="s">
        <v>234</v>
      </c>
      <c r="F1064" s="223">
        <v>665</v>
      </c>
      <c r="G1064" s="222" t="s">
        <v>234</v>
      </c>
      <c r="H1064" s="222" t="s">
        <v>234</v>
      </c>
      <c r="I1064" s="222" t="s">
        <v>234</v>
      </c>
      <c r="J1064" s="222" t="s">
        <v>234</v>
      </c>
      <c r="K1064" s="222" t="s">
        <v>234</v>
      </c>
      <c r="L1064" s="222" t="s">
        <v>234</v>
      </c>
      <c r="M1064" s="223" t="s">
        <v>1020</v>
      </c>
      <c r="N1064" s="224"/>
      <c r="P1064" s="225">
        <f>N1064-P1065-P1066</f>
        <v>0</v>
      </c>
      <c r="Q1064" s="201" t="s">
        <v>234</v>
      </c>
      <c r="R1064" s="224"/>
      <c r="T1064" s="225">
        <f>R1064+T1065+T1066</f>
        <v>0</v>
      </c>
      <c r="V1064" s="73" t="str">
        <f>IF(OR(P1064&lt;0,T1064&lt;0),"erreur","OK")</f>
        <v>OK</v>
      </c>
      <c r="X1064" s="73" t="str">
        <f>IF(P1064&gt;1,"justifier la différence","OK")</f>
        <v>OK</v>
      </c>
      <c r="Z1064" s="332"/>
      <c r="AA1064" s="332"/>
      <c r="AB1064" s="332"/>
    </row>
    <row r="1065" spans="1:28" ht="15" customHeight="1" x14ac:dyDescent="0.45">
      <c r="A1065" s="201">
        <v>1055</v>
      </c>
      <c r="B1065" s="201">
        <f t="shared" si="390"/>
        <v>4</v>
      </c>
      <c r="C1065" s="202">
        <v>6651</v>
      </c>
      <c r="E1065" s="222" t="s">
        <v>234</v>
      </c>
      <c r="F1065" s="222"/>
      <c r="G1065" s="226">
        <v>6651</v>
      </c>
      <c r="H1065" s="222" t="s">
        <v>234</v>
      </c>
      <c r="I1065" s="222" t="s">
        <v>234</v>
      </c>
      <c r="J1065" s="222" t="s">
        <v>234</v>
      </c>
      <c r="K1065" s="222" t="s">
        <v>234</v>
      </c>
      <c r="L1065" s="222" t="s">
        <v>234</v>
      </c>
      <c r="M1065" s="226" t="s">
        <v>1021</v>
      </c>
      <c r="N1065" s="235"/>
      <c r="P1065" s="236">
        <f>N1065</f>
        <v>0</v>
      </c>
      <c r="Q1065" s="201" t="s">
        <v>234</v>
      </c>
      <c r="R1065" s="235"/>
      <c r="T1065" s="236">
        <f>R1065</f>
        <v>0</v>
      </c>
      <c r="Z1065" s="332"/>
      <c r="AA1065" s="332"/>
      <c r="AB1065" s="332"/>
    </row>
    <row r="1066" spans="1:28" ht="15" customHeight="1" x14ac:dyDescent="0.45">
      <c r="A1066" s="201">
        <v>1056</v>
      </c>
      <c r="B1066" s="201">
        <f t="shared" si="390"/>
        <v>4</v>
      </c>
      <c r="C1066" s="202">
        <v>6652</v>
      </c>
      <c r="E1066" s="222" t="s">
        <v>234</v>
      </c>
      <c r="F1066" s="222"/>
      <c r="G1066" s="226">
        <v>6652</v>
      </c>
      <c r="H1066" s="222" t="s">
        <v>234</v>
      </c>
      <c r="I1066" s="222" t="s">
        <v>234</v>
      </c>
      <c r="J1066" s="222" t="s">
        <v>234</v>
      </c>
      <c r="K1066" s="222" t="s">
        <v>234</v>
      </c>
      <c r="L1066" s="222" t="s">
        <v>234</v>
      </c>
      <c r="M1066" s="226" t="s">
        <v>1022</v>
      </c>
      <c r="N1066" s="235"/>
      <c r="P1066" s="236">
        <f>N1066</f>
        <v>0</v>
      </c>
      <c r="Q1066" s="201" t="s">
        <v>234</v>
      </c>
      <c r="R1066" s="235"/>
      <c r="T1066" s="236">
        <f>R1066</f>
        <v>0</v>
      </c>
      <c r="Z1066" s="332"/>
      <c r="AA1066" s="332"/>
      <c r="AB1066" s="332"/>
    </row>
    <row r="1067" spans="1:28" ht="15" customHeight="1" x14ac:dyDescent="0.45">
      <c r="A1067" s="201">
        <v>1057</v>
      </c>
      <c r="B1067" s="201">
        <f t="shared" si="390"/>
        <v>3</v>
      </c>
      <c r="C1067" s="202">
        <v>668</v>
      </c>
      <c r="E1067" s="222" t="s">
        <v>234</v>
      </c>
      <c r="F1067" s="223">
        <v>668</v>
      </c>
      <c r="G1067" s="222" t="s">
        <v>234</v>
      </c>
      <c r="H1067" s="222" t="s">
        <v>234</v>
      </c>
      <c r="I1067" s="222" t="s">
        <v>234</v>
      </c>
      <c r="J1067" s="222" t="s">
        <v>234</v>
      </c>
      <c r="K1067" s="222" t="s">
        <v>234</v>
      </c>
      <c r="L1067" s="222" t="s">
        <v>234</v>
      </c>
      <c r="M1067" s="223" t="s">
        <v>1023</v>
      </c>
      <c r="N1067" s="224"/>
      <c r="P1067" s="225">
        <f>N1067-SUM(P1068:P1072)</f>
        <v>0</v>
      </c>
      <c r="Q1067" s="201" t="s">
        <v>234</v>
      </c>
      <c r="R1067" s="224"/>
      <c r="T1067" s="225">
        <f>R1067+T1068+T1069+T1070+T1071+T1072</f>
        <v>0</v>
      </c>
      <c r="V1067" s="73" t="str">
        <f>IF(OR(P1067&lt;0,T1067&lt;0),"erreur","OK")</f>
        <v>OK</v>
      </c>
      <c r="X1067" s="73" t="str">
        <f>IF(P1067&gt;1,"justifier la différence","OK")</f>
        <v>OK</v>
      </c>
      <c r="Z1067" s="332"/>
      <c r="AA1067" s="332"/>
      <c r="AB1067" s="332"/>
    </row>
    <row r="1068" spans="1:28" ht="15" customHeight="1" x14ac:dyDescent="0.45">
      <c r="A1068" s="201">
        <v>1058</v>
      </c>
      <c r="B1068" s="201">
        <f t="shared" si="390"/>
        <v>4</v>
      </c>
      <c r="C1068" s="202">
        <v>6681</v>
      </c>
      <c r="E1068" s="222" t="s">
        <v>234</v>
      </c>
      <c r="F1068" s="222"/>
      <c r="G1068" s="226">
        <v>6681</v>
      </c>
      <c r="H1068" s="222" t="s">
        <v>234</v>
      </c>
      <c r="I1068" s="222" t="s">
        <v>234</v>
      </c>
      <c r="J1068" s="222" t="s">
        <v>234</v>
      </c>
      <c r="K1068" s="222" t="s">
        <v>234</v>
      </c>
      <c r="L1068" s="222" t="s">
        <v>234</v>
      </c>
      <c r="M1068" s="226" t="s">
        <v>1024</v>
      </c>
      <c r="N1068" s="235"/>
      <c r="P1068" s="236">
        <f t="shared" ref="P1068:P1072" si="399">N1068</f>
        <v>0</v>
      </c>
      <c r="Q1068" s="201" t="s">
        <v>234</v>
      </c>
      <c r="R1068" s="235"/>
      <c r="T1068" s="236">
        <f t="shared" ref="T1068:T1072" si="400">R1068</f>
        <v>0</v>
      </c>
      <c r="Z1068" s="332"/>
      <c r="AA1068" s="332"/>
      <c r="AB1068" s="332"/>
    </row>
    <row r="1069" spans="1:28" ht="15" customHeight="1" x14ac:dyDescent="0.45">
      <c r="A1069" s="201">
        <v>1059</v>
      </c>
      <c r="B1069" s="201">
        <f t="shared" si="390"/>
        <v>4</v>
      </c>
      <c r="C1069" s="202">
        <v>6682</v>
      </c>
      <c r="E1069" s="222" t="s">
        <v>234</v>
      </c>
      <c r="F1069" s="222"/>
      <c r="G1069" s="226">
        <v>6682</v>
      </c>
      <c r="H1069" s="222" t="s">
        <v>234</v>
      </c>
      <c r="I1069" s="222" t="s">
        <v>234</v>
      </c>
      <c r="J1069" s="222" t="s">
        <v>234</v>
      </c>
      <c r="K1069" s="222" t="s">
        <v>234</v>
      </c>
      <c r="L1069" s="222" t="s">
        <v>234</v>
      </c>
      <c r="M1069" s="226" t="s">
        <v>1025</v>
      </c>
      <c r="N1069" s="235"/>
      <c r="P1069" s="236">
        <f t="shared" si="399"/>
        <v>0</v>
      </c>
      <c r="Q1069" s="201" t="s">
        <v>234</v>
      </c>
      <c r="R1069" s="235"/>
      <c r="T1069" s="236">
        <f t="shared" si="400"/>
        <v>0</v>
      </c>
      <c r="Z1069" s="332"/>
      <c r="AA1069" s="332"/>
      <c r="AB1069" s="332"/>
    </row>
    <row r="1070" spans="1:28" ht="15" customHeight="1" x14ac:dyDescent="0.45">
      <c r="A1070" s="201">
        <v>1060</v>
      </c>
      <c r="B1070" s="201">
        <f t="shared" si="390"/>
        <v>4</v>
      </c>
      <c r="C1070" s="202">
        <v>6683</v>
      </c>
      <c r="E1070" s="222" t="s">
        <v>234</v>
      </c>
      <c r="F1070" s="222"/>
      <c r="G1070" s="226">
        <v>6683</v>
      </c>
      <c r="H1070" s="222" t="s">
        <v>234</v>
      </c>
      <c r="I1070" s="222" t="s">
        <v>234</v>
      </c>
      <c r="J1070" s="222" t="s">
        <v>234</v>
      </c>
      <c r="K1070" s="222" t="s">
        <v>234</v>
      </c>
      <c r="L1070" s="222" t="s">
        <v>234</v>
      </c>
      <c r="M1070" s="226" t="s">
        <v>1026</v>
      </c>
      <c r="N1070" s="235"/>
      <c r="P1070" s="236">
        <f t="shared" si="399"/>
        <v>0</v>
      </c>
      <c r="Q1070" s="201" t="s">
        <v>234</v>
      </c>
      <c r="R1070" s="235"/>
      <c r="T1070" s="236">
        <f t="shared" si="400"/>
        <v>0</v>
      </c>
      <c r="Z1070" s="332"/>
      <c r="AA1070" s="332"/>
      <c r="AB1070" s="332"/>
    </row>
    <row r="1071" spans="1:28" ht="15" customHeight="1" x14ac:dyDescent="0.45">
      <c r="A1071" s="201">
        <v>1061</v>
      </c>
      <c r="B1071" s="201">
        <f t="shared" si="390"/>
        <v>4</v>
      </c>
      <c r="C1071" s="202">
        <v>6684</v>
      </c>
      <c r="E1071" s="222" t="s">
        <v>234</v>
      </c>
      <c r="F1071" s="222"/>
      <c r="G1071" s="226">
        <v>6684</v>
      </c>
      <c r="H1071" s="222" t="s">
        <v>234</v>
      </c>
      <c r="I1071" s="222" t="s">
        <v>234</v>
      </c>
      <c r="J1071" s="222" t="s">
        <v>234</v>
      </c>
      <c r="K1071" s="222" t="s">
        <v>234</v>
      </c>
      <c r="L1071" s="222" t="s">
        <v>234</v>
      </c>
      <c r="M1071" s="226" t="s">
        <v>1027</v>
      </c>
      <c r="N1071" s="235"/>
      <c r="P1071" s="236">
        <f t="shared" si="399"/>
        <v>0</v>
      </c>
      <c r="Q1071" s="201" t="s">
        <v>234</v>
      </c>
      <c r="R1071" s="235"/>
      <c r="T1071" s="236">
        <f t="shared" si="400"/>
        <v>0</v>
      </c>
      <c r="Z1071" s="332"/>
      <c r="AA1071" s="332"/>
      <c r="AB1071" s="332"/>
    </row>
    <row r="1072" spans="1:28" ht="15" customHeight="1" x14ac:dyDescent="0.45">
      <c r="A1072" s="201">
        <v>1062</v>
      </c>
      <c r="B1072" s="201">
        <f t="shared" si="390"/>
        <v>4</v>
      </c>
      <c r="C1072" s="202">
        <v>6688</v>
      </c>
      <c r="E1072" s="222" t="s">
        <v>234</v>
      </c>
      <c r="F1072" s="222"/>
      <c r="G1072" s="226">
        <v>6688</v>
      </c>
      <c r="H1072" s="222" t="s">
        <v>234</v>
      </c>
      <c r="I1072" s="222" t="s">
        <v>234</v>
      </c>
      <c r="J1072" s="222" t="s">
        <v>234</v>
      </c>
      <c r="K1072" s="222" t="s">
        <v>234</v>
      </c>
      <c r="L1072" s="222" t="s">
        <v>234</v>
      </c>
      <c r="M1072" s="226" t="s">
        <v>1028</v>
      </c>
      <c r="N1072" s="235"/>
      <c r="P1072" s="236">
        <f t="shared" si="399"/>
        <v>0</v>
      </c>
      <c r="Q1072" s="201" t="s">
        <v>234</v>
      </c>
      <c r="R1072" s="235"/>
      <c r="T1072" s="236">
        <f t="shared" si="400"/>
        <v>0</v>
      </c>
      <c r="Z1072" s="332"/>
      <c r="AA1072" s="332"/>
      <c r="AB1072" s="332"/>
    </row>
    <row r="1073" spans="1:28" ht="15" customHeight="1" x14ac:dyDescent="0.45">
      <c r="A1073" s="201">
        <v>1063</v>
      </c>
      <c r="B1073" s="201">
        <f t="shared" si="390"/>
        <v>3</v>
      </c>
      <c r="C1073" s="202">
        <v>669</v>
      </c>
      <c r="E1073" s="222" t="s">
        <v>234</v>
      </c>
      <c r="F1073" s="223">
        <v>669</v>
      </c>
      <c r="G1073" s="222" t="s">
        <v>234</v>
      </c>
      <c r="H1073" s="222" t="s">
        <v>234</v>
      </c>
      <c r="I1073" s="222" t="s">
        <v>234</v>
      </c>
      <c r="J1073" s="222" t="s">
        <v>234</v>
      </c>
      <c r="K1073" s="222" t="s">
        <v>234</v>
      </c>
      <c r="L1073" s="222" t="s">
        <v>234</v>
      </c>
      <c r="M1073" s="223" t="s">
        <v>1029</v>
      </c>
      <c r="N1073" s="224"/>
      <c r="P1073" s="225">
        <f>N1073-P1074-P1075</f>
        <v>0</v>
      </c>
      <c r="Q1073" s="201" t="s">
        <v>234</v>
      </c>
      <c r="R1073" s="224"/>
      <c r="T1073" s="225">
        <f>R1073+T1074+T1075</f>
        <v>0</v>
      </c>
      <c r="V1073" s="73" t="str">
        <f>IF(OR(P1073&lt;0,T1073&lt;0),"erreur","OK")</f>
        <v>OK</v>
      </c>
      <c r="X1073" s="73" t="str">
        <f>IF(P1073&gt;1,"justifier la différence","OK")</f>
        <v>OK</v>
      </c>
      <c r="Z1073" s="332"/>
      <c r="AA1073" s="332"/>
      <c r="AB1073" s="332"/>
    </row>
    <row r="1074" spans="1:28" ht="15" customHeight="1" x14ac:dyDescent="0.45">
      <c r="A1074" s="201">
        <v>1064</v>
      </c>
      <c r="B1074" s="201">
        <f t="shared" si="390"/>
        <v>4</v>
      </c>
      <c r="C1074" s="202">
        <v>6691</v>
      </c>
      <c r="E1074" s="222" t="s">
        <v>234</v>
      </c>
      <c r="F1074" s="222"/>
      <c r="G1074" s="226">
        <v>6691</v>
      </c>
      <c r="H1074" s="222" t="s">
        <v>234</v>
      </c>
      <c r="I1074" s="222" t="s">
        <v>234</v>
      </c>
      <c r="J1074" s="222" t="s">
        <v>234</v>
      </c>
      <c r="K1074" s="222" t="s">
        <v>234</v>
      </c>
      <c r="L1074" s="222" t="s">
        <v>234</v>
      </c>
      <c r="M1074" s="226" t="s">
        <v>1030</v>
      </c>
      <c r="N1074" s="235"/>
      <c r="P1074" s="236">
        <f t="shared" ref="P1074:P1075" si="401">N1074</f>
        <v>0</v>
      </c>
      <c r="Q1074" s="201" t="s">
        <v>234</v>
      </c>
      <c r="R1074" s="235"/>
      <c r="T1074" s="236">
        <f t="shared" ref="T1074:T1075" si="402">R1074</f>
        <v>0</v>
      </c>
      <c r="Z1074" s="332"/>
      <c r="AA1074" s="332"/>
      <c r="AB1074" s="332"/>
    </row>
    <row r="1075" spans="1:28" ht="15" customHeight="1" x14ac:dyDescent="0.45">
      <c r="A1075" s="201">
        <v>1065</v>
      </c>
      <c r="B1075" s="201">
        <f t="shared" si="390"/>
        <v>4</v>
      </c>
      <c r="C1075" s="202">
        <v>6698</v>
      </c>
      <c r="E1075" s="222" t="s">
        <v>234</v>
      </c>
      <c r="F1075" s="222"/>
      <c r="G1075" s="226">
        <v>6698</v>
      </c>
      <c r="H1075" s="222" t="s">
        <v>234</v>
      </c>
      <c r="I1075" s="222" t="s">
        <v>234</v>
      </c>
      <c r="J1075" s="222" t="s">
        <v>234</v>
      </c>
      <c r="K1075" s="222" t="s">
        <v>234</v>
      </c>
      <c r="L1075" s="222" t="s">
        <v>234</v>
      </c>
      <c r="M1075" s="226" t="s">
        <v>1031</v>
      </c>
      <c r="N1075" s="235"/>
      <c r="P1075" s="236">
        <f t="shared" si="401"/>
        <v>0</v>
      </c>
      <c r="Q1075" s="201" t="s">
        <v>234</v>
      </c>
      <c r="R1075" s="235"/>
      <c r="T1075" s="236">
        <f t="shared" si="402"/>
        <v>0</v>
      </c>
      <c r="Z1075" s="332"/>
      <c r="AA1075" s="332"/>
      <c r="AB1075" s="332"/>
    </row>
    <row r="1076" spans="1:28" ht="15" customHeight="1" x14ac:dyDescent="0.45">
      <c r="A1076" s="201">
        <v>1066</v>
      </c>
      <c r="B1076" s="201">
        <f t="shared" si="390"/>
        <v>2</v>
      </c>
      <c r="C1076" s="202">
        <v>67</v>
      </c>
      <c r="E1076" s="219">
        <v>67</v>
      </c>
      <c r="F1076" s="219"/>
      <c r="G1076" s="219" t="s">
        <v>234</v>
      </c>
      <c r="H1076" s="219" t="s">
        <v>234</v>
      </c>
      <c r="I1076" s="219" t="s">
        <v>234</v>
      </c>
      <c r="J1076" s="219" t="s">
        <v>234</v>
      </c>
      <c r="K1076" s="219" t="s">
        <v>234</v>
      </c>
      <c r="L1076" s="219" t="s">
        <v>234</v>
      </c>
      <c r="M1076" s="219" t="s">
        <v>1032</v>
      </c>
      <c r="N1076" s="234"/>
      <c r="P1076" s="220"/>
      <c r="Q1076" s="201" t="s">
        <v>234</v>
      </c>
      <c r="R1076" s="234"/>
      <c r="T1076" s="220"/>
      <c r="Z1076" s="332"/>
      <c r="AA1076" s="332"/>
      <c r="AB1076" s="332"/>
    </row>
    <row r="1077" spans="1:28" ht="15" customHeight="1" x14ac:dyDescent="0.45">
      <c r="A1077" s="201">
        <v>1067</v>
      </c>
      <c r="B1077" s="201">
        <f t="shared" si="390"/>
        <v>3</v>
      </c>
      <c r="C1077" s="202">
        <v>671</v>
      </c>
      <c r="E1077" s="222" t="s">
        <v>234</v>
      </c>
      <c r="F1077" s="223">
        <v>671</v>
      </c>
      <c r="G1077" s="222" t="s">
        <v>234</v>
      </c>
      <c r="H1077" s="222" t="s">
        <v>234</v>
      </c>
      <c r="I1077" s="222" t="s">
        <v>234</v>
      </c>
      <c r="J1077" s="222" t="s">
        <v>234</v>
      </c>
      <c r="K1077" s="222" t="s">
        <v>234</v>
      </c>
      <c r="L1077" s="222" t="s">
        <v>234</v>
      </c>
      <c r="M1077" s="223" t="s">
        <v>1033</v>
      </c>
      <c r="N1077" s="224"/>
      <c r="P1077" s="225">
        <f>N1077-P1078-P1079</f>
        <v>0</v>
      </c>
      <c r="Q1077" s="201" t="s">
        <v>234</v>
      </c>
      <c r="R1077" s="224"/>
      <c r="T1077" s="225">
        <f>R1077+T1078+T1079</f>
        <v>0</v>
      </c>
      <c r="V1077" s="73" t="str">
        <f>IF(OR(P1077&lt;0,T1077&lt;0),"erreur","OK")</f>
        <v>OK</v>
      </c>
      <c r="X1077" s="73" t="str">
        <f>IF(P1077&gt;1,"justifier la différence","OK")</f>
        <v>OK</v>
      </c>
      <c r="Z1077" s="332"/>
      <c r="AA1077" s="332"/>
      <c r="AB1077" s="332"/>
    </row>
    <row r="1078" spans="1:28" ht="15" customHeight="1" x14ac:dyDescent="0.45">
      <c r="A1078" s="201">
        <v>1068</v>
      </c>
      <c r="B1078" s="201">
        <f t="shared" si="390"/>
        <v>4</v>
      </c>
      <c r="C1078" s="202">
        <v>6711</v>
      </c>
      <c r="E1078" s="222" t="s">
        <v>234</v>
      </c>
      <c r="F1078" s="222"/>
      <c r="G1078" s="226">
        <v>6711</v>
      </c>
      <c r="H1078" s="222" t="s">
        <v>234</v>
      </c>
      <c r="I1078" s="222" t="s">
        <v>234</v>
      </c>
      <c r="J1078" s="222" t="s">
        <v>234</v>
      </c>
      <c r="K1078" s="222" t="s">
        <v>234</v>
      </c>
      <c r="L1078" s="222" t="s">
        <v>234</v>
      </c>
      <c r="M1078" s="226" t="s">
        <v>1034</v>
      </c>
      <c r="N1078" s="235"/>
      <c r="P1078" s="236">
        <f t="shared" ref="P1078:P1079" si="403">N1078</f>
        <v>0</v>
      </c>
      <c r="Q1078" s="201" t="s">
        <v>234</v>
      </c>
      <c r="R1078" s="235"/>
      <c r="T1078" s="236">
        <f t="shared" ref="T1078:T1079" si="404">R1078</f>
        <v>0</v>
      </c>
      <c r="Z1078" s="332"/>
      <c r="AA1078" s="332"/>
      <c r="AB1078" s="332"/>
    </row>
    <row r="1079" spans="1:28" ht="15" customHeight="1" x14ac:dyDescent="0.45">
      <c r="A1079" s="201">
        <v>1069</v>
      </c>
      <c r="B1079" s="201">
        <f t="shared" si="390"/>
        <v>4</v>
      </c>
      <c r="C1079" s="202">
        <v>6712</v>
      </c>
      <c r="E1079" s="222" t="s">
        <v>234</v>
      </c>
      <c r="F1079" s="222"/>
      <c r="G1079" s="226">
        <v>6712</v>
      </c>
      <c r="H1079" s="222" t="s">
        <v>234</v>
      </c>
      <c r="I1079" s="222" t="s">
        <v>234</v>
      </c>
      <c r="J1079" s="222" t="s">
        <v>234</v>
      </c>
      <c r="K1079" s="222" t="s">
        <v>234</v>
      </c>
      <c r="L1079" s="222" t="s">
        <v>234</v>
      </c>
      <c r="M1079" s="226" t="s">
        <v>1035</v>
      </c>
      <c r="N1079" s="235"/>
      <c r="P1079" s="236">
        <f t="shared" si="403"/>
        <v>0</v>
      </c>
      <c r="Q1079" s="201" t="s">
        <v>234</v>
      </c>
      <c r="R1079" s="235"/>
      <c r="T1079" s="236">
        <f t="shared" si="404"/>
        <v>0</v>
      </c>
      <c r="Z1079" s="332"/>
      <c r="AA1079" s="332"/>
      <c r="AB1079" s="332"/>
    </row>
    <row r="1080" spans="1:28" ht="15" customHeight="1" x14ac:dyDescent="0.45">
      <c r="A1080" s="201">
        <v>1070</v>
      </c>
      <c r="B1080" s="201">
        <f t="shared" si="390"/>
        <v>3</v>
      </c>
      <c r="C1080" s="202">
        <v>672</v>
      </c>
      <c r="E1080" s="222" t="s">
        <v>234</v>
      </c>
      <c r="F1080" s="223">
        <v>672</v>
      </c>
      <c r="G1080" s="222" t="s">
        <v>234</v>
      </c>
      <c r="H1080" s="222" t="s">
        <v>234</v>
      </c>
      <c r="I1080" s="222" t="s">
        <v>234</v>
      </c>
      <c r="J1080" s="222" t="s">
        <v>234</v>
      </c>
      <c r="K1080" s="222" t="s">
        <v>234</v>
      </c>
      <c r="L1080" s="222" t="s">
        <v>234</v>
      </c>
      <c r="M1080" s="223" t="s">
        <v>1036</v>
      </c>
      <c r="N1080" s="224"/>
      <c r="P1080" s="225">
        <f>N1080-P1081-P1082</f>
        <v>0</v>
      </c>
      <c r="Q1080" s="201" t="s">
        <v>234</v>
      </c>
      <c r="R1080" s="224"/>
      <c r="T1080" s="225">
        <f>R1080+T1081+T1082</f>
        <v>0</v>
      </c>
      <c r="V1080" s="73" t="str">
        <f>IF(OR(P1080&lt;0,T1080&lt;0),"erreur","OK")</f>
        <v>OK</v>
      </c>
      <c r="X1080" s="73" t="str">
        <f>IF(P1080&gt;1,"justifier la différence","OK")</f>
        <v>OK</v>
      </c>
      <c r="Z1080" s="332"/>
      <c r="AA1080" s="332"/>
      <c r="AB1080" s="332"/>
    </row>
    <row r="1081" spans="1:28" ht="15" customHeight="1" x14ac:dyDescent="0.45">
      <c r="A1081" s="201">
        <v>1071</v>
      </c>
      <c r="B1081" s="201">
        <f t="shared" si="390"/>
        <v>4</v>
      </c>
      <c r="C1081" s="202">
        <v>6721</v>
      </c>
      <c r="E1081" s="222" t="s">
        <v>234</v>
      </c>
      <c r="F1081" s="222"/>
      <c r="G1081" s="226">
        <v>6721</v>
      </c>
      <c r="H1081" s="222" t="s">
        <v>234</v>
      </c>
      <c r="I1081" s="222" t="s">
        <v>234</v>
      </c>
      <c r="J1081" s="222" t="s">
        <v>234</v>
      </c>
      <c r="K1081" s="222" t="s">
        <v>234</v>
      </c>
      <c r="L1081" s="222" t="s">
        <v>234</v>
      </c>
      <c r="M1081" s="226" t="s">
        <v>1034</v>
      </c>
      <c r="N1081" s="235"/>
      <c r="P1081" s="236">
        <f t="shared" ref="P1081:P1082" si="405">N1081</f>
        <v>0</v>
      </c>
      <c r="Q1081" s="201" t="s">
        <v>234</v>
      </c>
      <c r="R1081" s="235"/>
      <c r="T1081" s="236">
        <f t="shared" ref="T1081:T1082" si="406">R1081</f>
        <v>0</v>
      </c>
      <c r="Z1081" s="332"/>
      <c r="AA1081" s="332"/>
      <c r="AB1081" s="332"/>
    </row>
    <row r="1082" spans="1:28" ht="15" customHeight="1" x14ac:dyDescent="0.45">
      <c r="A1082" s="201">
        <v>1072</v>
      </c>
      <c r="B1082" s="201">
        <f t="shared" si="390"/>
        <v>4</v>
      </c>
      <c r="C1082" s="202">
        <v>6722</v>
      </c>
      <c r="E1082" s="222" t="s">
        <v>234</v>
      </c>
      <c r="F1082" s="222"/>
      <c r="G1082" s="226">
        <v>6722</v>
      </c>
      <c r="H1082" s="222" t="s">
        <v>234</v>
      </c>
      <c r="I1082" s="222" t="s">
        <v>234</v>
      </c>
      <c r="J1082" s="222" t="s">
        <v>234</v>
      </c>
      <c r="K1082" s="222" t="s">
        <v>234</v>
      </c>
      <c r="L1082" s="222" t="s">
        <v>234</v>
      </c>
      <c r="M1082" s="226" t="s">
        <v>1035</v>
      </c>
      <c r="N1082" s="235"/>
      <c r="P1082" s="236">
        <f t="shared" si="405"/>
        <v>0</v>
      </c>
      <c r="Q1082" s="201" t="s">
        <v>234</v>
      </c>
      <c r="R1082" s="235"/>
      <c r="T1082" s="236">
        <f t="shared" si="406"/>
        <v>0</v>
      </c>
      <c r="Z1082" s="332"/>
      <c r="AA1082" s="332"/>
      <c r="AB1082" s="332"/>
    </row>
    <row r="1083" spans="1:28" ht="15" customHeight="1" x14ac:dyDescent="0.45">
      <c r="A1083" s="201">
        <v>1073</v>
      </c>
      <c r="B1083" s="201">
        <f t="shared" si="390"/>
        <v>3</v>
      </c>
      <c r="C1083" s="202">
        <v>673</v>
      </c>
      <c r="E1083" s="222" t="s">
        <v>234</v>
      </c>
      <c r="F1083" s="223">
        <v>673</v>
      </c>
      <c r="G1083" s="222" t="s">
        <v>234</v>
      </c>
      <c r="H1083" s="222" t="s">
        <v>234</v>
      </c>
      <c r="I1083" s="222" t="s">
        <v>234</v>
      </c>
      <c r="J1083" s="222" t="s">
        <v>234</v>
      </c>
      <c r="K1083" s="222" t="s">
        <v>234</v>
      </c>
      <c r="L1083" s="222" t="s">
        <v>234</v>
      </c>
      <c r="M1083" s="223" t="s">
        <v>1037</v>
      </c>
      <c r="N1083" s="224"/>
      <c r="P1083" s="225">
        <f>N1083-SUM(P1084:P1089)</f>
        <v>0</v>
      </c>
      <c r="Q1083" s="201" t="s">
        <v>234</v>
      </c>
      <c r="R1083" s="224"/>
      <c r="T1083" s="225">
        <f>R1083+T1084+T1085+T1088+T1089</f>
        <v>0</v>
      </c>
      <c r="V1083" s="73" t="str">
        <f>IF(OR(P1083&lt;0,T1083&lt;0),"erreur","OK")</f>
        <v>OK</v>
      </c>
      <c r="X1083" s="73" t="str">
        <f>IF(P1083&gt;1,"justifier la différence","OK")</f>
        <v>OK</v>
      </c>
      <c r="Z1083" s="332"/>
      <c r="AA1083" s="332"/>
      <c r="AB1083" s="332"/>
    </row>
    <row r="1084" spans="1:28" ht="15" customHeight="1" x14ac:dyDescent="0.45">
      <c r="A1084" s="201">
        <v>1074</v>
      </c>
      <c r="B1084" s="201">
        <f t="shared" si="390"/>
        <v>4</v>
      </c>
      <c r="C1084" s="202">
        <v>6731</v>
      </c>
      <c r="E1084" s="222" t="s">
        <v>234</v>
      </c>
      <c r="F1084" s="222"/>
      <c r="G1084" s="226">
        <v>6731</v>
      </c>
      <c r="H1084" s="222" t="s">
        <v>234</v>
      </c>
      <c r="I1084" s="222" t="s">
        <v>234</v>
      </c>
      <c r="J1084" s="222" t="s">
        <v>234</v>
      </c>
      <c r="K1084" s="222" t="s">
        <v>234</v>
      </c>
      <c r="L1084" s="222" t="s">
        <v>234</v>
      </c>
      <c r="M1084" s="226" t="s">
        <v>1038</v>
      </c>
      <c r="N1084" s="235"/>
      <c r="P1084" s="236">
        <f>N1084</f>
        <v>0</v>
      </c>
      <c r="Q1084" s="201" t="s">
        <v>234</v>
      </c>
      <c r="R1084" s="235"/>
      <c r="T1084" s="236">
        <f>R1084</f>
        <v>0</v>
      </c>
      <c r="Z1084" s="332"/>
      <c r="AA1084" s="332"/>
      <c r="AB1084" s="332"/>
    </row>
    <row r="1085" spans="1:28" ht="15" customHeight="1" x14ac:dyDescent="0.45">
      <c r="A1085" s="201">
        <v>1075</v>
      </c>
      <c r="B1085" s="201">
        <f t="shared" si="390"/>
        <v>4</v>
      </c>
      <c r="C1085" s="202">
        <v>6732</v>
      </c>
      <c r="E1085" s="222" t="s">
        <v>234</v>
      </c>
      <c r="F1085" s="222"/>
      <c r="G1085" s="226">
        <v>6732</v>
      </c>
      <c r="H1085" s="222" t="s">
        <v>234</v>
      </c>
      <c r="I1085" s="222" t="s">
        <v>234</v>
      </c>
      <c r="J1085" s="222" t="s">
        <v>234</v>
      </c>
      <c r="K1085" s="222" t="s">
        <v>234</v>
      </c>
      <c r="L1085" s="222" t="s">
        <v>234</v>
      </c>
      <c r="M1085" s="226" t="s">
        <v>1039</v>
      </c>
      <c r="N1085" s="235"/>
      <c r="P1085" s="236">
        <f>N1085-P1086-P1087</f>
        <v>0</v>
      </c>
      <c r="Q1085" s="201" t="s">
        <v>234</v>
      </c>
      <c r="R1085" s="235"/>
      <c r="T1085" s="236">
        <f>R1085+T1086+T1087</f>
        <v>0</v>
      </c>
      <c r="Z1085" s="332"/>
      <c r="AA1085" s="332"/>
      <c r="AB1085" s="332"/>
    </row>
    <row r="1086" spans="1:28" ht="15" customHeight="1" x14ac:dyDescent="0.45">
      <c r="A1086" s="201">
        <v>1076</v>
      </c>
      <c r="B1086" s="201">
        <f t="shared" si="390"/>
        <v>5</v>
      </c>
      <c r="C1086" s="202">
        <v>67321</v>
      </c>
      <c r="E1086" s="222" t="s">
        <v>234</v>
      </c>
      <c r="F1086" s="222"/>
      <c r="G1086" s="222" t="s">
        <v>234</v>
      </c>
      <c r="H1086" s="227">
        <v>67321</v>
      </c>
      <c r="I1086" s="222" t="s">
        <v>234</v>
      </c>
      <c r="J1086" s="222" t="s">
        <v>234</v>
      </c>
      <c r="K1086" s="222" t="s">
        <v>234</v>
      </c>
      <c r="L1086" s="222" t="s">
        <v>234</v>
      </c>
      <c r="M1086" s="227" t="s">
        <v>1034</v>
      </c>
      <c r="N1086" s="235"/>
      <c r="P1086" s="236">
        <f t="shared" ref="P1086:P1087" si="407">N1086</f>
        <v>0</v>
      </c>
      <c r="Q1086" s="201" t="s">
        <v>234</v>
      </c>
      <c r="R1086" s="235"/>
      <c r="T1086" s="236">
        <f t="shared" ref="T1086:T1087" si="408">R1086</f>
        <v>0</v>
      </c>
      <c r="Z1086" s="332"/>
      <c r="AA1086" s="332"/>
      <c r="AB1086" s="332"/>
    </row>
    <row r="1087" spans="1:28" ht="15" customHeight="1" x14ac:dyDescent="0.45">
      <c r="A1087" s="201">
        <v>1077</v>
      </c>
      <c r="B1087" s="201">
        <f t="shared" si="390"/>
        <v>5</v>
      </c>
      <c r="C1087" s="202">
        <v>67322</v>
      </c>
      <c r="E1087" s="222" t="s">
        <v>234</v>
      </c>
      <c r="F1087" s="222"/>
      <c r="G1087" s="222" t="s">
        <v>234</v>
      </c>
      <c r="H1087" s="227">
        <v>67322</v>
      </c>
      <c r="I1087" s="222" t="s">
        <v>234</v>
      </c>
      <c r="J1087" s="222" t="s">
        <v>234</v>
      </c>
      <c r="K1087" s="222" t="s">
        <v>234</v>
      </c>
      <c r="L1087" s="222" t="s">
        <v>234</v>
      </c>
      <c r="M1087" s="227" t="s">
        <v>1035</v>
      </c>
      <c r="N1087" s="235"/>
      <c r="P1087" s="236">
        <f t="shared" si="407"/>
        <v>0</v>
      </c>
      <c r="Q1087" s="201" t="s">
        <v>234</v>
      </c>
      <c r="R1087" s="235"/>
      <c r="T1087" s="236">
        <f t="shared" si="408"/>
        <v>0</v>
      </c>
      <c r="Z1087" s="332"/>
      <c r="AA1087" s="332"/>
      <c r="AB1087" s="332"/>
    </row>
    <row r="1088" spans="1:28" ht="15" customHeight="1" x14ac:dyDescent="0.45">
      <c r="A1088" s="201">
        <v>1078</v>
      </c>
      <c r="B1088" s="201">
        <f t="shared" si="390"/>
        <v>4</v>
      </c>
      <c r="C1088" s="202">
        <v>6733</v>
      </c>
      <c r="E1088" s="222" t="s">
        <v>234</v>
      </c>
      <c r="F1088" s="222"/>
      <c r="G1088" s="226">
        <v>6733</v>
      </c>
      <c r="H1088" s="222" t="s">
        <v>234</v>
      </c>
      <c r="I1088" s="222" t="s">
        <v>234</v>
      </c>
      <c r="J1088" s="222" t="s">
        <v>234</v>
      </c>
      <c r="K1088" s="222" t="s">
        <v>234</v>
      </c>
      <c r="L1088" s="222" t="s">
        <v>234</v>
      </c>
      <c r="M1088" s="226" t="s">
        <v>1040</v>
      </c>
      <c r="N1088" s="235"/>
      <c r="P1088" s="236">
        <f>N1088</f>
        <v>0</v>
      </c>
      <c r="Q1088" s="201" t="s">
        <v>234</v>
      </c>
      <c r="R1088" s="235"/>
      <c r="T1088" s="236">
        <f>R1088</f>
        <v>0</v>
      </c>
      <c r="Z1088" s="332"/>
      <c r="AA1088" s="332"/>
      <c r="AB1088" s="332"/>
    </row>
    <row r="1089" spans="1:28" ht="15" customHeight="1" x14ac:dyDescent="0.45">
      <c r="A1089" s="201">
        <v>1079</v>
      </c>
      <c r="B1089" s="201">
        <f t="shared" si="390"/>
        <v>4</v>
      </c>
      <c r="C1089" s="202">
        <v>6738</v>
      </c>
      <c r="E1089" s="222" t="s">
        <v>234</v>
      </c>
      <c r="F1089" s="222"/>
      <c r="G1089" s="226">
        <v>6738</v>
      </c>
      <c r="H1089" s="222" t="s">
        <v>234</v>
      </c>
      <c r="I1089" s="222" t="s">
        <v>234</v>
      </c>
      <c r="J1089" s="222" t="s">
        <v>234</v>
      </c>
      <c r="K1089" s="222" t="s">
        <v>234</v>
      </c>
      <c r="L1089" s="222" t="s">
        <v>234</v>
      </c>
      <c r="M1089" s="226" t="s">
        <v>1041</v>
      </c>
      <c r="N1089" s="235"/>
      <c r="P1089" s="236">
        <f>N1089</f>
        <v>0</v>
      </c>
      <c r="Q1089" s="201" t="s">
        <v>234</v>
      </c>
      <c r="R1089" s="235"/>
      <c r="T1089" s="236">
        <f>R1089</f>
        <v>0</v>
      </c>
      <c r="Z1089" s="332"/>
      <c r="AA1089" s="332"/>
      <c r="AB1089" s="332"/>
    </row>
    <row r="1090" spans="1:28" ht="15" customHeight="1" x14ac:dyDescent="0.45">
      <c r="A1090" s="201">
        <v>1080</v>
      </c>
      <c r="B1090" s="201">
        <f t="shared" si="390"/>
        <v>3</v>
      </c>
      <c r="C1090" s="202">
        <v>679</v>
      </c>
      <c r="E1090" s="222" t="s">
        <v>234</v>
      </c>
      <c r="F1090" s="223">
        <v>679</v>
      </c>
      <c r="G1090" s="222" t="s">
        <v>234</v>
      </c>
      <c r="H1090" s="222" t="s">
        <v>234</v>
      </c>
      <c r="I1090" s="222" t="s">
        <v>234</v>
      </c>
      <c r="J1090" s="222" t="s">
        <v>234</v>
      </c>
      <c r="K1090" s="222" t="s">
        <v>234</v>
      </c>
      <c r="L1090" s="222" t="s">
        <v>234</v>
      </c>
      <c r="M1090" s="223" t="s">
        <v>1042</v>
      </c>
      <c r="N1090" s="224"/>
      <c r="P1090" s="225">
        <f>N1090-P1091-P1092</f>
        <v>0</v>
      </c>
      <c r="Q1090" s="201" t="s">
        <v>234</v>
      </c>
      <c r="R1090" s="224"/>
      <c r="T1090" s="225">
        <f>R1090+T1091+T1092</f>
        <v>0</v>
      </c>
      <c r="V1090" s="73" t="str">
        <f>IF(OR(P1090&lt;0,T1090&lt;0),"erreur","OK")</f>
        <v>OK</v>
      </c>
      <c r="X1090" s="73" t="str">
        <f>IF(P1090&gt;1,"justifier la différence","OK")</f>
        <v>OK</v>
      </c>
      <c r="Z1090" s="332"/>
      <c r="AA1090" s="332"/>
      <c r="AB1090" s="332"/>
    </row>
    <row r="1091" spans="1:28" ht="15" customHeight="1" x14ac:dyDescent="0.45">
      <c r="A1091" s="201">
        <v>1081</v>
      </c>
      <c r="B1091" s="201">
        <f t="shared" si="390"/>
        <v>4</v>
      </c>
      <c r="C1091" s="202">
        <v>6791</v>
      </c>
      <c r="E1091" s="222" t="s">
        <v>234</v>
      </c>
      <c r="F1091" s="222"/>
      <c r="G1091" s="226">
        <v>6791</v>
      </c>
      <c r="H1091" s="222" t="s">
        <v>234</v>
      </c>
      <c r="I1091" s="222" t="s">
        <v>234</v>
      </c>
      <c r="J1091" s="222" t="s">
        <v>234</v>
      </c>
      <c r="K1091" s="222" t="s">
        <v>234</v>
      </c>
      <c r="L1091" s="222" t="s">
        <v>234</v>
      </c>
      <c r="M1091" s="226" t="s">
        <v>838</v>
      </c>
      <c r="N1091" s="235"/>
      <c r="P1091" s="236">
        <f t="shared" ref="P1091:P1092" si="409">N1091</f>
        <v>0</v>
      </c>
      <c r="Q1091" s="201" t="s">
        <v>234</v>
      </c>
      <c r="R1091" s="235"/>
      <c r="T1091" s="236">
        <f t="shared" ref="T1091:T1092" si="410">R1091</f>
        <v>0</v>
      </c>
      <c r="Z1091" s="332"/>
      <c r="AA1091" s="332"/>
      <c r="AB1091" s="332"/>
    </row>
    <row r="1092" spans="1:28" ht="15" customHeight="1" x14ac:dyDescent="0.45">
      <c r="A1092" s="201">
        <v>1082</v>
      </c>
      <c r="B1092" s="201">
        <f t="shared" si="390"/>
        <v>4</v>
      </c>
      <c r="C1092" s="202">
        <v>6792</v>
      </c>
      <c r="E1092" s="222" t="s">
        <v>234</v>
      </c>
      <c r="F1092" s="222"/>
      <c r="G1092" s="226">
        <v>6792</v>
      </c>
      <c r="H1092" s="222" t="s">
        <v>234</v>
      </c>
      <c r="I1092" s="222" t="s">
        <v>234</v>
      </c>
      <c r="J1092" s="222" t="s">
        <v>234</v>
      </c>
      <c r="K1092" s="222" t="s">
        <v>234</v>
      </c>
      <c r="L1092" s="222" t="s">
        <v>234</v>
      </c>
      <c r="M1092" s="226" t="s">
        <v>1043</v>
      </c>
      <c r="N1092" s="235"/>
      <c r="P1092" s="236">
        <f t="shared" si="409"/>
        <v>0</v>
      </c>
      <c r="Q1092" s="201" t="s">
        <v>234</v>
      </c>
      <c r="R1092" s="235"/>
      <c r="T1092" s="236">
        <f t="shared" si="410"/>
        <v>0</v>
      </c>
      <c r="Z1092" s="332"/>
      <c r="AA1092" s="332"/>
      <c r="AB1092" s="332"/>
    </row>
    <row r="1093" spans="1:28" ht="15" customHeight="1" x14ac:dyDescent="0.45">
      <c r="A1093" s="201">
        <v>1083</v>
      </c>
      <c r="B1093" s="201">
        <f t="shared" si="390"/>
        <v>2</v>
      </c>
      <c r="C1093" s="202">
        <v>68</v>
      </c>
      <c r="E1093" s="219">
        <v>68</v>
      </c>
      <c r="F1093" s="219"/>
      <c r="G1093" s="219" t="s">
        <v>234</v>
      </c>
      <c r="H1093" s="219" t="s">
        <v>234</v>
      </c>
      <c r="I1093" s="219" t="s">
        <v>234</v>
      </c>
      <c r="J1093" s="219" t="s">
        <v>234</v>
      </c>
      <c r="K1093" s="219" t="s">
        <v>234</v>
      </c>
      <c r="L1093" s="219" t="s">
        <v>234</v>
      </c>
      <c r="M1093" s="219" t="s">
        <v>1044</v>
      </c>
      <c r="N1093" s="234"/>
      <c r="P1093" s="220"/>
      <c r="Q1093" s="201" t="s">
        <v>234</v>
      </c>
      <c r="R1093" s="234"/>
      <c r="T1093" s="220"/>
      <c r="Z1093" s="332"/>
      <c r="AA1093" s="332"/>
      <c r="AB1093" s="332"/>
    </row>
    <row r="1094" spans="1:28" ht="15" customHeight="1" x14ac:dyDescent="0.45">
      <c r="A1094" s="201">
        <v>1084</v>
      </c>
      <c r="B1094" s="201">
        <f t="shared" si="390"/>
        <v>3</v>
      </c>
      <c r="C1094" s="202">
        <v>681</v>
      </c>
      <c r="E1094" s="222" t="s">
        <v>234</v>
      </c>
      <c r="F1094" s="223">
        <v>681</v>
      </c>
      <c r="G1094" s="222" t="s">
        <v>234</v>
      </c>
      <c r="H1094" s="222" t="s">
        <v>234</v>
      </c>
      <c r="I1094" s="222" t="s">
        <v>234</v>
      </c>
      <c r="J1094" s="222" t="s">
        <v>234</v>
      </c>
      <c r="K1094" s="222" t="s">
        <v>234</v>
      </c>
      <c r="L1094" s="222" t="s">
        <v>234</v>
      </c>
      <c r="M1094" s="223" t="s">
        <v>1045</v>
      </c>
      <c r="N1094" s="224"/>
      <c r="P1094" s="225">
        <f>N1094-P1095-P1096</f>
        <v>0</v>
      </c>
      <c r="Q1094" s="201" t="s">
        <v>234</v>
      </c>
      <c r="R1094" s="224"/>
      <c r="T1094" s="225">
        <f>R1094+T1095+T1096</f>
        <v>0</v>
      </c>
      <c r="V1094" s="73" t="str">
        <f>IF(OR(P1094&lt;0,T1094&lt;0),"erreur","OK")</f>
        <v>OK</v>
      </c>
      <c r="X1094" s="73" t="str">
        <f>IF(P1094&gt;1,"justifier la différence","OK")</f>
        <v>OK</v>
      </c>
      <c r="Z1094" s="332"/>
      <c r="AA1094" s="332"/>
      <c r="AB1094" s="332"/>
    </row>
    <row r="1095" spans="1:28" ht="15" customHeight="1" x14ac:dyDescent="0.45">
      <c r="A1095" s="201">
        <v>1085</v>
      </c>
      <c r="B1095" s="201">
        <f t="shared" si="390"/>
        <v>4</v>
      </c>
      <c r="C1095" s="202">
        <v>6811</v>
      </c>
      <c r="E1095" s="222" t="s">
        <v>234</v>
      </c>
      <c r="F1095" s="222"/>
      <c r="G1095" s="226">
        <v>6811</v>
      </c>
      <c r="H1095" s="222" t="s">
        <v>234</v>
      </c>
      <c r="I1095" s="222" t="s">
        <v>234</v>
      </c>
      <c r="J1095" s="222" t="s">
        <v>234</v>
      </c>
      <c r="K1095" s="222" t="s">
        <v>234</v>
      </c>
      <c r="L1095" s="222" t="s">
        <v>234</v>
      </c>
      <c r="M1095" s="226" t="s">
        <v>1034</v>
      </c>
      <c r="N1095" s="235"/>
      <c r="P1095" s="236">
        <f t="shared" ref="P1095:P1096" si="411">N1095</f>
        <v>0</v>
      </c>
      <c r="Q1095" s="201" t="s">
        <v>234</v>
      </c>
      <c r="R1095" s="235"/>
      <c r="T1095" s="236">
        <f t="shared" ref="T1095:T1096" si="412">R1095</f>
        <v>0</v>
      </c>
      <c r="Z1095" s="332"/>
      <c r="AA1095" s="332"/>
      <c r="AB1095" s="332"/>
    </row>
    <row r="1096" spans="1:28" ht="15" customHeight="1" x14ac:dyDescent="0.45">
      <c r="A1096" s="201">
        <v>1086</v>
      </c>
      <c r="B1096" s="201">
        <f t="shared" si="390"/>
        <v>4</v>
      </c>
      <c r="C1096" s="202">
        <v>6812</v>
      </c>
      <c r="E1096" s="222" t="s">
        <v>234</v>
      </c>
      <c r="F1096" s="222"/>
      <c r="G1096" s="226">
        <v>6812</v>
      </c>
      <c r="H1096" s="222" t="s">
        <v>234</v>
      </c>
      <c r="I1096" s="222" t="s">
        <v>234</v>
      </c>
      <c r="J1096" s="222" t="s">
        <v>234</v>
      </c>
      <c r="K1096" s="222" t="s">
        <v>234</v>
      </c>
      <c r="L1096" s="222" t="s">
        <v>234</v>
      </c>
      <c r="M1096" s="226" t="s">
        <v>1035</v>
      </c>
      <c r="N1096" s="235"/>
      <c r="P1096" s="236">
        <f t="shared" si="411"/>
        <v>0</v>
      </c>
      <c r="Q1096" s="201" t="s">
        <v>234</v>
      </c>
      <c r="R1096" s="235"/>
      <c r="T1096" s="236">
        <f t="shared" si="412"/>
        <v>0</v>
      </c>
      <c r="Z1096" s="332"/>
      <c r="AA1096" s="332"/>
      <c r="AB1096" s="332"/>
    </row>
    <row r="1097" spans="1:28" ht="15" customHeight="1" x14ac:dyDescent="0.45">
      <c r="A1097" s="201">
        <v>1087</v>
      </c>
      <c r="B1097" s="201">
        <f t="shared" si="390"/>
        <v>3</v>
      </c>
      <c r="C1097" s="202">
        <v>682</v>
      </c>
      <c r="E1097" s="222" t="s">
        <v>234</v>
      </c>
      <c r="F1097" s="223">
        <v>682</v>
      </c>
      <c r="G1097" s="222" t="s">
        <v>234</v>
      </c>
      <c r="H1097" s="222" t="s">
        <v>234</v>
      </c>
      <c r="I1097" s="222" t="s">
        <v>234</v>
      </c>
      <c r="J1097" s="222" t="s">
        <v>234</v>
      </c>
      <c r="K1097" s="222" t="s">
        <v>234</v>
      </c>
      <c r="L1097" s="222" t="s">
        <v>234</v>
      </c>
      <c r="M1097" s="223" t="s">
        <v>829</v>
      </c>
      <c r="N1097" s="224"/>
      <c r="P1097" s="225">
        <f>N1097</f>
        <v>0</v>
      </c>
      <c r="Q1097" s="201" t="s">
        <v>234</v>
      </c>
      <c r="R1097" s="224"/>
      <c r="T1097" s="225">
        <f>R1097</f>
        <v>0</v>
      </c>
      <c r="V1097" s="73" t="str">
        <f t="shared" ref="V1097:V1099" si="413">IF(OR(P1097&lt;0,T1097&lt;0),"erreur","OK")</f>
        <v>OK</v>
      </c>
      <c r="X1097" s="73" t="str">
        <f t="shared" ref="X1097:X1099" si="414">IF(P1097&gt;1,"justifier la différence","OK")</f>
        <v>OK</v>
      </c>
      <c r="Z1097" s="332"/>
      <c r="AA1097" s="332"/>
      <c r="AB1097" s="332"/>
    </row>
    <row r="1098" spans="1:28" ht="15" customHeight="1" x14ac:dyDescent="0.45">
      <c r="A1098" s="201">
        <v>1088</v>
      </c>
      <c r="B1098" s="201">
        <f t="shared" si="390"/>
        <v>3</v>
      </c>
      <c r="C1098" s="202">
        <v>683</v>
      </c>
      <c r="E1098" s="222" t="s">
        <v>234</v>
      </c>
      <c r="F1098" s="223">
        <v>683</v>
      </c>
      <c r="G1098" s="222" t="s">
        <v>234</v>
      </c>
      <c r="H1098" s="222" t="s">
        <v>234</v>
      </c>
      <c r="I1098" s="222" t="s">
        <v>234</v>
      </c>
      <c r="J1098" s="222" t="s">
        <v>234</v>
      </c>
      <c r="K1098" s="222" t="s">
        <v>234</v>
      </c>
      <c r="L1098" s="222" t="s">
        <v>234</v>
      </c>
      <c r="M1098" s="223" t="s">
        <v>1046</v>
      </c>
      <c r="N1098" s="224"/>
      <c r="P1098" s="225">
        <f>N1098</f>
        <v>0</v>
      </c>
      <c r="Q1098" s="201" t="s">
        <v>234</v>
      </c>
      <c r="R1098" s="224"/>
      <c r="T1098" s="225">
        <f>R1098</f>
        <v>0</v>
      </c>
      <c r="V1098" s="73" t="str">
        <f t="shared" si="413"/>
        <v>OK</v>
      </c>
      <c r="X1098" s="73" t="str">
        <f t="shared" si="414"/>
        <v>OK</v>
      </c>
      <c r="Z1098" s="332"/>
      <c r="AA1098" s="332"/>
      <c r="AB1098" s="332"/>
    </row>
    <row r="1099" spans="1:28" ht="15" customHeight="1" x14ac:dyDescent="0.45">
      <c r="A1099" s="201">
        <v>1089</v>
      </c>
      <c r="B1099" s="201">
        <f t="shared" si="390"/>
        <v>3</v>
      </c>
      <c r="C1099" s="202">
        <v>688</v>
      </c>
      <c r="E1099" s="222" t="s">
        <v>234</v>
      </c>
      <c r="F1099" s="223">
        <v>688</v>
      </c>
      <c r="G1099" s="222" t="s">
        <v>234</v>
      </c>
      <c r="H1099" s="222" t="s">
        <v>234</v>
      </c>
      <c r="I1099" s="222" t="s">
        <v>234</v>
      </c>
      <c r="J1099" s="222" t="s">
        <v>234</v>
      </c>
      <c r="K1099" s="222" t="s">
        <v>234</v>
      </c>
      <c r="L1099" s="222" t="s">
        <v>234</v>
      </c>
      <c r="M1099" s="223" t="s">
        <v>1047</v>
      </c>
      <c r="N1099" s="224"/>
      <c r="P1099" s="225">
        <f>N1099-P1100-P1101-P1102-P1103</f>
        <v>0</v>
      </c>
      <c r="Q1099" s="201" t="s">
        <v>234</v>
      </c>
      <c r="R1099" s="224"/>
      <c r="T1099" s="225">
        <f>R1099+T1100+T1101+T1102+T1103</f>
        <v>0</v>
      </c>
      <c r="V1099" s="73" t="str">
        <f t="shared" si="413"/>
        <v>OK</v>
      </c>
      <c r="X1099" s="73" t="str">
        <f t="shared" si="414"/>
        <v>OK</v>
      </c>
      <c r="Z1099" s="332"/>
      <c r="AA1099" s="332"/>
      <c r="AB1099" s="332"/>
    </row>
    <row r="1100" spans="1:28" ht="15" customHeight="1" x14ac:dyDescent="0.45">
      <c r="A1100" s="201">
        <v>1090</v>
      </c>
      <c r="B1100" s="201">
        <f t="shared" ref="B1100:B1104" si="415">LEN(C1100)</f>
        <v>4</v>
      </c>
      <c r="C1100" s="202">
        <v>6881</v>
      </c>
      <c r="E1100" s="222" t="s">
        <v>234</v>
      </c>
      <c r="F1100" s="222"/>
      <c r="G1100" s="226">
        <v>6881</v>
      </c>
      <c r="H1100" s="222" t="s">
        <v>234</v>
      </c>
      <c r="I1100" s="222" t="s">
        <v>234</v>
      </c>
      <c r="J1100" s="222" t="s">
        <v>234</v>
      </c>
      <c r="K1100" s="222" t="s">
        <v>234</v>
      </c>
      <c r="L1100" s="222" t="s">
        <v>234</v>
      </c>
      <c r="M1100" s="226" t="s">
        <v>1048</v>
      </c>
      <c r="N1100" s="235"/>
      <c r="P1100" s="236">
        <f t="shared" ref="P1100:P1103" si="416">N1100</f>
        <v>0</v>
      </c>
      <c r="Q1100" s="201" t="s">
        <v>234</v>
      </c>
      <c r="R1100" s="235"/>
      <c r="T1100" s="236">
        <f t="shared" ref="T1100:T1103" si="417">R1100</f>
        <v>0</v>
      </c>
      <c r="Z1100" s="332"/>
      <c r="AA1100" s="332"/>
      <c r="AB1100" s="332"/>
    </row>
    <row r="1101" spans="1:28" ht="15" customHeight="1" x14ac:dyDescent="0.45">
      <c r="A1101" s="201">
        <v>1091</v>
      </c>
      <c r="B1101" s="201">
        <f t="shared" si="415"/>
        <v>4</v>
      </c>
      <c r="C1101" s="202">
        <v>6882</v>
      </c>
      <c r="E1101" s="222" t="s">
        <v>234</v>
      </c>
      <c r="F1101" s="222"/>
      <c r="G1101" s="226">
        <v>6882</v>
      </c>
      <c r="H1101" s="222" t="s">
        <v>234</v>
      </c>
      <c r="I1101" s="222" t="s">
        <v>234</v>
      </c>
      <c r="J1101" s="222" t="s">
        <v>234</v>
      </c>
      <c r="K1101" s="222" t="s">
        <v>234</v>
      </c>
      <c r="L1101" s="222" t="s">
        <v>234</v>
      </c>
      <c r="M1101" s="226" t="s">
        <v>1049</v>
      </c>
      <c r="N1101" s="235"/>
      <c r="P1101" s="236">
        <f t="shared" si="416"/>
        <v>0</v>
      </c>
      <c r="Q1101" s="201" t="s">
        <v>234</v>
      </c>
      <c r="R1101" s="235"/>
      <c r="T1101" s="236">
        <f t="shared" si="417"/>
        <v>0</v>
      </c>
      <c r="Z1101" s="332"/>
      <c r="AA1101" s="332"/>
      <c r="AB1101" s="332"/>
    </row>
    <row r="1102" spans="1:28" ht="15" customHeight="1" x14ac:dyDescent="0.45">
      <c r="A1102" s="201">
        <v>1092</v>
      </c>
      <c r="B1102" s="201">
        <f t="shared" si="415"/>
        <v>4</v>
      </c>
      <c r="C1102" s="202">
        <v>6883</v>
      </c>
      <c r="E1102" s="222" t="s">
        <v>234</v>
      </c>
      <c r="F1102" s="222"/>
      <c r="G1102" s="226">
        <v>6883</v>
      </c>
      <c r="H1102" s="222" t="s">
        <v>234</v>
      </c>
      <c r="I1102" s="222" t="s">
        <v>234</v>
      </c>
      <c r="J1102" s="222" t="s">
        <v>234</v>
      </c>
      <c r="K1102" s="222" t="s">
        <v>234</v>
      </c>
      <c r="L1102" s="222" t="s">
        <v>234</v>
      </c>
      <c r="M1102" s="226" t="s">
        <v>1050</v>
      </c>
      <c r="N1102" s="235"/>
      <c r="P1102" s="236">
        <f t="shared" si="416"/>
        <v>0</v>
      </c>
      <c r="Q1102" s="201" t="s">
        <v>234</v>
      </c>
      <c r="R1102" s="235"/>
      <c r="T1102" s="236">
        <f t="shared" si="417"/>
        <v>0</v>
      </c>
      <c r="Z1102" s="332"/>
      <c r="AA1102" s="332"/>
      <c r="AB1102" s="332"/>
    </row>
    <row r="1103" spans="1:28" ht="15" customHeight="1" x14ac:dyDescent="0.45">
      <c r="A1103" s="201">
        <v>1093</v>
      </c>
      <c r="B1103" s="201">
        <f t="shared" si="415"/>
        <v>4</v>
      </c>
      <c r="C1103" s="202">
        <v>6884</v>
      </c>
      <c r="E1103" s="222" t="s">
        <v>234</v>
      </c>
      <c r="F1103" s="222"/>
      <c r="G1103" s="226">
        <v>6884</v>
      </c>
      <c r="H1103" s="222" t="s">
        <v>234</v>
      </c>
      <c r="I1103" s="222" t="s">
        <v>234</v>
      </c>
      <c r="J1103" s="222" t="s">
        <v>234</v>
      </c>
      <c r="K1103" s="222" t="s">
        <v>234</v>
      </c>
      <c r="L1103" s="222" t="s">
        <v>234</v>
      </c>
      <c r="M1103" s="226" t="s">
        <v>1051</v>
      </c>
      <c r="N1103" s="235"/>
      <c r="P1103" s="236">
        <f t="shared" si="416"/>
        <v>0</v>
      </c>
      <c r="Q1103" s="201" t="s">
        <v>234</v>
      </c>
      <c r="R1103" s="235"/>
      <c r="T1103" s="236">
        <f t="shared" si="417"/>
        <v>0</v>
      </c>
      <c r="Z1103" s="332"/>
      <c r="AA1103" s="332"/>
      <c r="AB1103" s="332"/>
    </row>
    <row r="1104" spans="1:28" ht="15" customHeight="1" x14ac:dyDescent="0.45">
      <c r="A1104" s="201">
        <v>1094</v>
      </c>
      <c r="B1104" s="201">
        <f t="shared" si="415"/>
        <v>3</v>
      </c>
      <c r="C1104" s="202">
        <v>689</v>
      </c>
      <c r="E1104" s="222" t="s">
        <v>234</v>
      </c>
      <c r="F1104" s="223">
        <v>689</v>
      </c>
      <c r="G1104" s="222" t="s">
        <v>234</v>
      </c>
      <c r="H1104" s="222" t="s">
        <v>234</v>
      </c>
      <c r="I1104" s="222" t="s">
        <v>234</v>
      </c>
      <c r="J1104" s="222" t="s">
        <v>234</v>
      </c>
      <c r="K1104" s="222" t="s">
        <v>234</v>
      </c>
      <c r="L1104" s="222" t="s">
        <v>234</v>
      </c>
      <c r="M1104" s="223" t="s">
        <v>1052</v>
      </c>
      <c r="N1104" s="224"/>
      <c r="P1104" s="225">
        <f>N1104</f>
        <v>0</v>
      </c>
      <c r="Q1104" s="201" t="s">
        <v>234</v>
      </c>
      <c r="R1104" s="224"/>
      <c r="T1104" s="225">
        <f>R1104</f>
        <v>0</v>
      </c>
      <c r="V1104" s="73" t="str">
        <f>IF(OR(P1104&lt;0,T1104&lt;0),"erreur","OK")</f>
        <v>OK</v>
      </c>
      <c r="X1104" s="73" t="str">
        <f>IF(P1104&gt;1,"justifier la différence","OK")</f>
        <v>OK</v>
      </c>
      <c r="Z1104" s="332"/>
      <c r="AA1104" s="332"/>
      <c r="AB1104" s="332"/>
    </row>
    <row r="1105" spans="16:20" ht="15" customHeight="1" x14ac:dyDescent="0.45">
      <c r="P1105" s="238">
        <f>SUM(P11:P1104)</f>
        <v>0</v>
      </c>
      <c r="R1105" s="238">
        <f>SUM(R11:R1104)</f>
        <v>0</v>
      </c>
      <c r="T1105" s="238"/>
    </row>
  </sheetData>
  <autoFilter ref="A10:AB1104" xr:uid="{00000000-0009-0000-0000-00000A000000}">
    <filterColumn colId="25" showButton="0"/>
    <filterColumn colId="26" showButton="0"/>
  </autoFilter>
  <mergeCells count="1098">
    <mergeCell ref="Z19:AB19"/>
    <mergeCell ref="Z20:AB20"/>
    <mergeCell ref="Z21:AB21"/>
    <mergeCell ref="Z22:AB22"/>
    <mergeCell ref="Z23:AB23"/>
    <mergeCell ref="Z24:AB24"/>
    <mergeCell ref="Z13:AB13"/>
    <mergeCell ref="Z14:AB14"/>
    <mergeCell ref="Z15:AB15"/>
    <mergeCell ref="Z16:AB16"/>
    <mergeCell ref="Z17:AB17"/>
    <mergeCell ref="Z18:AB18"/>
    <mergeCell ref="E2:V2"/>
    <mergeCell ref="V8:V10"/>
    <mergeCell ref="X8:X10"/>
    <mergeCell ref="Z8:AB10"/>
    <mergeCell ref="Z11:AB11"/>
    <mergeCell ref="Z12:AB12"/>
    <mergeCell ref="Z37:AB37"/>
    <mergeCell ref="Z38:AB38"/>
    <mergeCell ref="Z39:AB39"/>
    <mergeCell ref="Z40:AB40"/>
    <mergeCell ref="Z41:AB41"/>
    <mergeCell ref="Z42:AB42"/>
    <mergeCell ref="Z31:AB31"/>
    <mergeCell ref="Z32:AB32"/>
    <mergeCell ref="Z33:AB33"/>
    <mergeCell ref="Z34:AB34"/>
    <mergeCell ref="Z35:AB35"/>
    <mergeCell ref="Z36:AB36"/>
    <mergeCell ref="Z25:AB25"/>
    <mergeCell ref="Z26:AB26"/>
    <mergeCell ref="Z27:AB27"/>
    <mergeCell ref="Z28:AB28"/>
    <mergeCell ref="Z29:AB29"/>
    <mergeCell ref="Z30:AB30"/>
    <mergeCell ref="Z55:AB55"/>
    <mergeCell ref="Z56:AB56"/>
    <mergeCell ref="Z57:AB57"/>
    <mergeCell ref="Z58:AB58"/>
    <mergeCell ref="Z59:AB59"/>
    <mergeCell ref="Z60:AB60"/>
    <mergeCell ref="Z49:AB49"/>
    <mergeCell ref="Z50:AB50"/>
    <mergeCell ref="Z51:AB51"/>
    <mergeCell ref="Z52:AB52"/>
    <mergeCell ref="Z53:AB53"/>
    <mergeCell ref="Z54:AB54"/>
    <mergeCell ref="Z43:AB43"/>
    <mergeCell ref="Z44:AB44"/>
    <mergeCell ref="Z45:AB45"/>
    <mergeCell ref="Z46:AB46"/>
    <mergeCell ref="Z47:AB47"/>
    <mergeCell ref="Z48:AB48"/>
    <mergeCell ref="Z73:AB73"/>
    <mergeCell ref="Z74:AB74"/>
    <mergeCell ref="Z75:AB75"/>
    <mergeCell ref="Z76:AB76"/>
    <mergeCell ref="Z77:AB77"/>
    <mergeCell ref="Z78:AB78"/>
    <mergeCell ref="Z67:AB67"/>
    <mergeCell ref="Z68:AB68"/>
    <mergeCell ref="Z69:AB69"/>
    <mergeCell ref="Z70:AB70"/>
    <mergeCell ref="Z71:AB71"/>
    <mergeCell ref="Z72:AB72"/>
    <mergeCell ref="Z61:AB61"/>
    <mergeCell ref="Z62:AB62"/>
    <mergeCell ref="Z63:AB63"/>
    <mergeCell ref="Z64:AB64"/>
    <mergeCell ref="Z65:AB65"/>
    <mergeCell ref="Z66:AB66"/>
    <mergeCell ref="Z91:AB91"/>
    <mergeCell ref="Z92:AB92"/>
    <mergeCell ref="Z93:AB93"/>
    <mergeCell ref="Z94:AB94"/>
    <mergeCell ref="Z95:AB95"/>
    <mergeCell ref="Z96:AB96"/>
    <mergeCell ref="Z85:AB85"/>
    <mergeCell ref="Z86:AB86"/>
    <mergeCell ref="Z87:AB87"/>
    <mergeCell ref="Z88:AB88"/>
    <mergeCell ref="Z89:AB89"/>
    <mergeCell ref="Z90:AB90"/>
    <mergeCell ref="Z79:AB79"/>
    <mergeCell ref="Z80:AB80"/>
    <mergeCell ref="Z81:AB81"/>
    <mergeCell ref="Z82:AB82"/>
    <mergeCell ref="Z83:AB83"/>
    <mergeCell ref="Z84:AB84"/>
    <mergeCell ref="Z109:AB109"/>
    <mergeCell ref="Z110:AB110"/>
    <mergeCell ref="Z111:AB111"/>
    <mergeCell ref="Z112:AB112"/>
    <mergeCell ref="Z113:AB113"/>
    <mergeCell ref="Z114:AB114"/>
    <mergeCell ref="Z103:AB103"/>
    <mergeCell ref="Z104:AB104"/>
    <mergeCell ref="Z105:AB105"/>
    <mergeCell ref="Z106:AB106"/>
    <mergeCell ref="Z107:AB107"/>
    <mergeCell ref="Z108:AB108"/>
    <mergeCell ref="Z97:AB97"/>
    <mergeCell ref="Z98:AB98"/>
    <mergeCell ref="Z99:AB99"/>
    <mergeCell ref="Z100:AB100"/>
    <mergeCell ref="Z101:AB101"/>
    <mergeCell ref="Z102:AB102"/>
    <mergeCell ref="Z127:AB127"/>
    <mergeCell ref="Z128:AB128"/>
    <mergeCell ref="Z129:AB129"/>
    <mergeCell ref="Z130:AB130"/>
    <mergeCell ref="Z131:AB131"/>
    <mergeCell ref="Z132:AB132"/>
    <mergeCell ref="Z121:AB121"/>
    <mergeCell ref="Z122:AB122"/>
    <mergeCell ref="Z123:AB123"/>
    <mergeCell ref="Z124:AB124"/>
    <mergeCell ref="Z125:AB125"/>
    <mergeCell ref="Z126:AB126"/>
    <mergeCell ref="Z115:AB115"/>
    <mergeCell ref="Z116:AB116"/>
    <mergeCell ref="Z117:AB117"/>
    <mergeCell ref="Z118:AB118"/>
    <mergeCell ref="Z119:AB119"/>
    <mergeCell ref="Z120:AB120"/>
    <mergeCell ref="Z145:AB145"/>
    <mergeCell ref="Z146:AB146"/>
    <mergeCell ref="Z147:AB147"/>
    <mergeCell ref="Z148:AB148"/>
    <mergeCell ref="Z149:AB149"/>
    <mergeCell ref="Z150:AB150"/>
    <mergeCell ref="Z139:AB139"/>
    <mergeCell ref="Z140:AB140"/>
    <mergeCell ref="Z141:AB141"/>
    <mergeCell ref="Z142:AB142"/>
    <mergeCell ref="Z143:AB143"/>
    <mergeCell ref="Z144:AB144"/>
    <mergeCell ref="Z133:AB133"/>
    <mergeCell ref="Z134:AB134"/>
    <mergeCell ref="Z135:AB135"/>
    <mergeCell ref="Z136:AB136"/>
    <mergeCell ref="Z137:AB137"/>
    <mergeCell ref="Z138:AB138"/>
    <mergeCell ref="Z163:AB163"/>
    <mergeCell ref="Z164:AB164"/>
    <mergeCell ref="Z165:AB165"/>
    <mergeCell ref="Z166:AB166"/>
    <mergeCell ref="Z167:AB167"/>
    <mergeCell ref="Z168:AB168"/>
    <mergeCell ref="Z157:AB157"/>
    <mergeCell ref="Z158:AB158"/>
    <mergeCell ref="Z159:AB159"/>
    <mergeCell ref="Z160:AB160"/>
    <mergeCell ref="Z161:AB161"/>
    <mergeCell ref="Z162:AB162"/>
    <mergeCell ref="Z151:AB151"/>
    <mergeCell ref="Z152:AB152"/>
    <mergeCell ref="Z153:AB153"/>
    <mergeCell ref="Z154:AB154"/>
    <mergeCell ref="Z155:AB155"/>
    <mergeCell ref="Z156:AB156"/>
    <mergeCell ref="Z181:AB181"/>
    <mergeCell ref="Z182:AB182"/>
    <mergeCell ref="Z183:AB183"/>
    <mergeCell ref="Z184:AB184"/>
    <mergeCell ref="Z185:AB185"/>
    <mergeCell ref="Z186:AB186"/>
    <mergeCell ref="Z175:AB175"/>
    <mergeCell ref="Z176:AB176"/>
    <mergeCell ref="Z177:AB177"/>
    <mergeCell ref="Z178:AB178"/>
    <mergeCell ref="Z179:AB179"/>
    <mergeCell ref="Z180:AB180"/>
    <mergeCell ref="Z169:AB169"/>
    <mergeCell ref="Z170:AB170"/>
    <mergeCell ref="Z171:AB171"/>
    <mergeCell ref="Z172:AB172"/>
    <mergeCell ref="Z173:AB173"/>
    <mergeCell ref="Z174:AB174"/>
    <mergeCell ref="Z199:AB199"/>
    <mergeCell ref="Z200:AB200"/>
    <mergeCell ref="Z201:AB201"/>
    <mergeCell ref="Z202:AB202"/>
    <mergeCell ref="Z203:AB203"/>
    <mergeCell ref="Z204:AB204"/>
    <mergeCell ref="Z193:AB193"/>
    <mergeCell ref="Z194:AB194"/>
    <mergeCell ref="Z195:AB195"/>
    <mergeCell ref="Z196:AB196"/>
    <mergeCell ref="Z197:AB197"/>
    <mergeCell ref="Z198:AB198"/>
    <mergeCell ref="Z187:AB187"/>
    <mergeCell ref="Z188:AB188"/>
    <mergeCell ref="Z189:AB189"/>
    <mergeCell ref="Z190:AB190"/>
    <mergeCell ref="Z191:AB191"/>
    <mergeCell ref="Z192:AB192"/>
    <mergeCell ref="Z217:AB217"/>
    <mergeCell ref="Z218:AB218"/>
    <mergeCell ref="Z219:AB219"/>
    <mergeCell ref="Z220:AB220"/>
    <mergeCell ref="Z221:AB221"/>
    <mergeCell ref="Z222:AB222"/>
    <mergeCell ref="Z211:AB211"/>
    <mergeCell ref="Z212:AB212"/>
    <mergeCell ref="Z213:AB213"/>
    <mergeCell ref="Z214:AB214"/>
    <mergeCell ref="Z215:AB215"/>
    <mergeCell ref="Z216:AB216"/>
    <mergeCell ref="Z205:AB205"/>
    <mergeCell ref="Z206:AB206"/>
    <mergeCell ref="Z207:AB207"/>
    <mergeCell ref="Z208:AB208"/>
    <mergeCell ref="Z209:AB209"/>
    <mergeCell ref="Z210:AB210"/>
    <mergeCell ref="Z235:AB235"/>
    <mergeCell ref="Z236:AB236"/>
    <mergeCell ref="Z237:AB237"/>
    <mergeCell ref="Z238:AB238"/>
    <mergeCell ref="Z239:AB239"/>
    <mergeCell ref="Z240:AB240"/>
    <mergeCell ref="Z229:AB229"/>
    <mergeCell ref="Z230:AB230"/>
    <mergeCell ref="Z231:AB231"/>
    <mergeCell ref="Z232:AB232"/>
    <mergeCell ref="Z233:AB233"/>
    <mergeCell ref="Z234:AB234"/>
    <mergeCell ref="Z223:AB223"/>
    <mergeCell ref="Z224:AB224"/>
    <mergeCell ref="Z225:AB225"/>
    <mergeCell ref="Z226:AB226"/>
    <mergeCell ref="Z227:AB227"/>
    <mergeCell ref="Z228:AB228"/>
    <mergeCell ref="Z253:AB253"/>
    <mergeCell ref="Z254:AB254"/>
    <mergeCell ref="Z255:AB255"/>
    <mergeCell ref="Z256:AB256"/>
    <mergeCell ref="Z257:AB257"/>
    <mergeCell ref="Z258:AB258"/>
    <mergeCell ref="Z247:AB247"/>
    <mergeCell ref="Z248:AB248"/>
    <mergeCell ref="Z249:AB249"/>
    <mergeCell ref="Z250:AB250"/>
    <mergeCell ref="Z251:AB251"/>
    <mergeCell ref="Z252:AB252"/>
    <mergeCell ref="Z241:AB241"/>
    <mergeCell ref="Z242:AB242"/>
    <mergeCell ref="Z243:AB243"/>
    <mergeCell ref="Z244:AB244"/>
    <mergeCell ref="Z245:AB245"/>
    <mergeCell ref="Z246:AB246"/>
    <mergeCell ref="Z271:AB271"/>
    <mergeCell ref="Z272:AB272"/>
    <mergeCell ref="Z273:AB273"/>
    <mergeCell ref="Z274:AB274"/>
    <mergeCell ref="Z275:AB275"/>
    <mergeCell ref="Z276:AB276"/>
    <mergeCell ref="Z265:AB265"/>
    <mergeCell ref="Z266:AB266"/>
    <mergeCell ref="Z267:AB267"/>
    <mergeCell ref="Z268:AB268"/>
    <mergeCell ref="Z269:AB269"/>
    <mergeCell ref="Z270:AB270"/>
    <mergeCell ref="Z259:AB259"/>
    <mergeCell ref="Z260:AB260"/>
    <mergeCell ref="Z261:AB261"/>
    <mergeCell ref="Z262:AB262"/>
    <mergeCell ref="Z263:AB263"/>
    <mergeCell ref="Z264:AB264"/>
    <mergeCell ref="Z289:AB289"/>
    <mergeCell ref="Z290:AB290"/>
    <mergeCell ref="Z291:AB291"/>
    <mergeCell ref="Z292:AB292"/>
    <mergeCell ref="Z293:AB293"/>
    <mergeCell ref="Z294:AB294"/>
    <mergeCell ref="Z283:AB283"/>
    <mergeCell ref="Z284:AB284"/>
    <mergeCell ref="Z285:AB285"/>
    <mergeCell ref="Z286:AB286"/>
    <mergeCell ref="Z287:AB287"/>
    <mergeCell ref="Z288:AB288"/>
    <mergeCell ref="Z277:AB277"/>
    <mergeCell ref="Z278:AB278"/>
    <mergeCell ref="Z279:AB279"/>
    <mergeCell ref="Z280:AB280"/>
    <mergeCell ref="Z281:AB281"/>
    <mergeCell ref="Z282:AB282"/>
    <mergeCell ref="Z307:AB307"/>
    <mergeCell ref="Z308:AB308"/>
    <mergeCell ref="Z309:AB309"/>
    <mergeCell ref="Z310:AB310"/>
    <mergeCell ref="Z311:AB311"/>
    <mergeCell ref="Z312:AB312"/>
    <mergeCell ref="Z301:AB301"/>
    <mergeCell ref="Z302:AB302"/>
    <mergeCell ref="Z303:AB303"/>
    <mergeCell ref="Z304:AB304"/>
    <mergeCell ref="Z305:AB305"/>
    <mergeCell ref="Z306:AB306"/>
    <mergeCell ref="Z295:AB295"/>
    <mergeCell ref="Z296:AB296"/>
    <mergeCell ref="Z297:AB297"/>
    <mergeCell ref="Z298:AB298"/>
    <mergeCell ref="Z299:AB299"/>
    <mergeCell ref="Z300:AB300"/>
    <mergeCell ref="Z325:AB325"/>
    <mergeCell ref="Z326:AB326"/>
    <mergeCell ref="Z327:AB327"/>
    <mergeCell ref="Z328:AB328"/>
    <mergeCell ref="Z329:AB329"/>
    <mergeCell ref="Z330:AB330"/>
    <mergeCell ref="Z319:AB319"/>
    <mergeCell ref="Z320:AB320"/>
    <mergeCell ref="Z321:AB321"/>
    <mergeCell ref="Z322:AB322"/>
    <mergeCell ref="Z323:AB323"/>
    <mergeCell ref="Z324:AB324"/>
    <mergeCell ref="Z313:AB313"/>
    <mergeCell ref="Z314:AB314"/>
    <mergeCell ref="Z315:AB315"/>
    <mergeCell ref="Z316:AB316"/>
    <mergeCell ref="Z317:AB317"/>
    <mergeCell ref="Z318:AB318"/>
    <mergeCell ref="Z343:AB343"/>
    <mergeCell ref="Z344:AB344"/>
    <mergeCell ref="Z345:AB345"/>
    <mergeCell ref="Z346:AB346"/>
    <mergeCell ref="Z347:AB347"/>
    <mergeCell ref="Z348:AB348"/>
    <mergeCell ref="Z337:AB337"/>
    <mergeCell ref="Z338:AB338"/>
    <mergeCell ref="Z339:AB339"/>
    <mergeCell ref="Z340:AB340"/>
    <mergeCell ref="Z341:AB341"/>
    <mergeCell ref="Z342:AB342"/>
    <mergeCell ref="Z331:AB331"/>
    <mergeCell ref="Z332:AB332"/>
    <mergeCell ref="Z333:AB333"/>
    <mergeCell ref="Z334:AB334"/>
    <mergeCell ref="Z335:AB335"/>
    <mergeCell ref="Z336:AB336"/>
    <mergeCell ref="Z361:AB361"/>
    <mergeCell ref="Z362:AB362"/>
    <mergeCell ref="Z363:AB363"/>
    <mergeCell ref="Z364:AB364"/>
    <mergeCell ref="Z365:AB365"/>
    <mergeCell ref="Z366:AB366"/>
    <mergeCell ref="Z355:AB355"/>
    <mergeCell ref="Z356:AB356"/>
    <mergeCell ref="Z357:AB357"/>
    <mergeCell ref="Z358:AB358"/>
    <mergeCell ref="Z359:AB359"/>
    <mergeCell ref="Z360:AB360"/>
    <mergeCell ref="Z349:AB349"/>
    <mergeCell ref="Z350:AB350"/>
    <mergeCell ref="Z351:AB351"/>
    <mergeCell ref="Z352:AB352"/>
    <mergeCell ref="Z353:AB353"/>
    <mergeCell ref="Z354:AB354"/>
    <mergeCell ref="Z379:AB379"/>
    <mergeCell ref="Z380:AB380"/>
    <mergeCell ref="Z381:AB381"/>
    <mergeCell ref="Z382:AB382"/>
    <mergeCell ref="Z383:AB383"/>
    <mergeCell ref="Z384:AB384"/>
    <mergeCell ref="Z373:AB373"/>
    <mergeCell ref="Z374:AB374"/>
    <mergeCell ref="Z375:AB375"/>
    <mergeCell ref="Z376:AB376"/>
    <mergeCell ref="Z377:AB377"/>
    <mergeCell ref="Z378:AB378"/>
    <mergeCell ref="Z367:AB367"/>
    <mergeCell ref="Z368:AB368"/>
    <mergeCell ref="Z369:AB369"/>
    <mergeCell ref="Z370:AB370"/>
    <mergeCell ref="Z371:AB371"/>
    <mergeCell ref="Z372:AB372"/>
    <mergeCell ref="Z397:AB397"/>
    <mergeCell ref="Z398:AB398"/>
    <mergeCell ref="Z399:AB399"/>
    <mergeCell ref="Z400:AB400"/>
    <mergeCell ref="Z401:AB401"/>
    <mergeCell ref="Z402:AB402"/>
    <mergeCell ref="Z391:AB391"/>
    <mergeCell ref="Z392:AB392"/>
    <mergeCell ref="Z393:AB393"/>
    <mergeCell ref="Z394:AB394"/>
    <mergeCell ref="Z395:AB395"/>
    <mergeCell ref="Z396:AB396"/>
    <mergeCell ref="Z385:AB385"/>
    <mergeCell ref="Z386:AB386"/>
    <mergeCell ref="Z387:AB387"/>
    <mergeCell ref="Z388:AB388"/>
    <mergeCell ref="Z389:AB389"/>
    <mergeCell ref="Z390:AB390"/>
    <mergeCell ref="Z415:AB415"/>
    <mergeCell ref="Z416:AB416"/>
    <mergeCell ref="Z417:AB417"/>
    <mergeCell ref="Z418:AB418"/>
    <mergeCell ref="Z419:AB419"/>
    <mergeCell ref="Z420:AB420"/>
    <mergeCell ref="Z409:AB409"/>
    <mergeCell ref="Z410:AB410"/>
    <mergeCell ref="Z411:AB411"/>
    <mergeCell ref="Z412:AB412"/>
    <mergeCell ref="Z413:AB413"/>
    <mergeCell ref="Z414:AB414"/>
    <mergeCell ref="Z403:AB403"/>
    <mergeCell ref="Z404:AB404"/>
    <mergeCell ref="Z405:AB405"/>
    <mergeCell ref="Z406:AB406"/>
    <mergeCell ref="Z407:AB407"/>
    <mergeCell ref="Z408:AB408"/>
    <mergeCell ref="Z433:AB433"/>
    <mergeCell ref="Z434:AB434"/>
    <mergeCell ref="Z435:AB435"/>
    <mergeCell ref="Z436:AB436"/>
    <mergeCell ref="Z437:AB437"/>
    <mergeCell ref="Z438:AB438"/>
    <mergeCell ref="Z427:AB427"/>
    <mergeCell ref="Z428:AB428"/>
    <mergeCell ref="Z429:AB429"/>
    <mergeCell ref="Z430:AB430"/>
    <mergeCell ref="Z431:AB431"/>
    <mergeCell ref="Z432:AB432"/>
    <mergeCell ref="Z421:AB421"/>
    <mergeCell ref="Z422:AB422"/>
    <mergeCell ref="Z423:AB423"/>
    <mergeCell ref="Z424:AB424"/>
    <mergeCell ref="Z425:AB425"/>
    <mergeCell ref="Z426:AB426"/>
    <mergeCell ref="Z451:AB451"/>
    <mergeCell ref="Z452:AB452"/>
    <mergeCell ref="Z453:AB453"/>
    <mergeCell ref="Z454:AB454"/>
    <mergeCell ref="Z455:AB455"/>
    <mergeCell ref="Z456:AB456"/>
    <mergeCell ref="Z445:AB445"/>
    <mergeCell ref="Z446:AB446"/>
    <mergeCell ref="Z447:AB447"/>
    <mergeCell ref="Z448:AB448"/>
    <mergeCell ref="Z449:AB449"/>
    <mergeCell ref="Z450:AB450"/>
    <mergeCell ref="Z439:AB439"/>
    <mergeCell ref="Z440:AB440"/>
    <mergeCell ref="Z441:AB441"/>
    <mergeCell ref="Z442:AB442"/>
    <mergeCell ref="Z443:AB443"/>
    <mergeCell ref="Z444:AB444"/>
    <mergeCell ref="Z469:AB469"/>
    <mergeCell ref="Z470:AB470"/>
    <mergeCell ref="Z471:AB471"/>
    <mergeCell ref="Z472:AB472"/>
    <mergeCell ref="Z473:AB473"/>
    <mergeCell ref="Z474:AB474"/>
    <mergeCell ref="Z463:AB463"/>
    <mergeCell ref="Z464:AB464"/>
    <mergeCell ref="Z465:AB465"/>
    <mergeCell ref="Z466:AB466"/>
    <mergeCell ref="Z467:AB467"/>
    <mergeCell ref="Z468:AB468"/>
    <mergeCell ref="Z457:AB457"/>
    <mergeCell ref="Z458:AB458"/>
    <mergeCell ref="Z459:AB459"/>
    <mergeCell ref="Z460:AB460"/>
    <mergeCell ref="Z461:AB461"/>
    <mergeCell ref="Z462:AB462"/>
    <mergeCell ref="Z487:AB487"/>
    <mergeCell ref="Z488:AB488"/>
    <mergeCell ref="Z489:AB489"/>
    <mergeCell ref="Z490:AB490"/>
    <mergeCell ref="Z491:AB491"/>
    <mergeCell ref="Z492:AB492"/>
    <mergeCell ref="Z481:AB481"/>
    <mergeCell ref="Z482:AB482"/>
    <mergeCell ref="Z483:AB483"/>
    <mergeCell ref="Z484:AB484"/>
    <mergeCell ref="Z485:AB485"/>
    <mergeCell ref="Z486:AB486"/>
    <mergeCell ref="Z475:AB475"/>
    <mergeCell ref="Z476:AB476"/>
    <mergeCell ref="Z477:AB477"/>
    <mergeCell ref="Z478:AB478"/>
    <mergeCell ref="Z479:AB479"/>
    <mergeCell ref="Z480:AB480"/>
    <mergeCell ref="Z505:AB505"/>
    <mergeCell ref="Z506:AB506"/>
    <mergeCell ref="Z507:AB507"/>
    <mergeCell ref="Z508:AB508"/>
    <mergeCell ref="Z509:AB509"/>
    <mergeCell ref="Z510:AB510"/>
    <mergeCell ref="Z499:AB499"/>
    <mergeCell ref="Z500:AB500"/>
    <mergeCell ref="Z501:AB501"/>
    <mergeCell ref="Z502:AB502"/>
    <mergeCell ref="Z503:AB503"/>
    <mergeCell ref="Z504:AB504"/>
    <mergeCell ref="Z493:AB493"/>
    <mergeCell ref="Z494:AB494"/>
    <mergeCell ref="Z495:AB495"/>
    <mergeCell ref="Z496:AB496"/>
    <mergeCell ref="Z497:AB497"/>
    <mergeCell ref="Z498:AB498"/>
    <mergeCell ref="Z523:AB523"/>
    <mergeCell ref="Z524:AB524"/>
    <mergeCell ref="Z525:AB525"/>
    <mergeCell ref="Z526:AB526"/>
    <mergeCell ref="Z527:AB527"/>
    <mergeCell ref="Z528:AB528"/>
    <mergeCell ref="Z517:AB517"/>
    <mergeCell ref="Z518:AB518"/>
    <mergeCell ref="Z519:AB519"/>
    <mergeCell ref="Z520:AB520"/>
    <mergeCell ref="Z521:AB521"/>
    <mergeCell ref="Z522:AB522"/>
    <mergeCell ref="Z511:AB511"/>
    <mergeCell ref="Z512:AB512"/>
    <mergeCell ref="Z513:AB513"/>
    <mergeCell ref="Z514:AB514"/>
    <mergeCell ref="Z515:AB515"/>
    <mergeCell ref="Z516:AB516"/>
    <mergeCell ref="Z541:AB541"/>
    <mergeCell ref="Z542:AB542"/>
    <mergeCell ref="Z543:AB543"/>
    <mergeCell ref="Z544:AB544"/>
    <mergeCell ref="Z545:AB545"/>
    <mergeCell ref="Z546:AB546"/>
    <mergeCell ref="Z535:AB535"/>
    <mergeCell ref="Z536:AB536"/>
    <mergeCell ref="Z537:AB537"/>
    <mergeCell ref="Z538:AB538"/>
    <mergeCell ref="Z539:AB539"/>
    <mergeCell ref="Z540:AB540"/>
    <mergeCell ref="Z529:AB529"/>
    <mergeCell ref="Z530:AB530"/>
    <mergeCell ref="Z531:AB531"/>
    <mergeCell ref="Z532:AB532"/>
    <mergeCell ref="Z533:AB533"/>
    <mergeCell ref="Z534:AB534"/>
    <mergeCell ref="Z559:AB559"/>
    <mergeCell ref="Z560:AB560"/>
    <mergeCell ref="Z561:AB561"/>
    <mergeCell ref="Z562:AB562"/>
    <mergeCell ref="Z563:AB563"/>
    <mergeCell ref="Z564:AB564"/>
    <mergeCell ref="Z553:AB553"/>
    <mergeCell ref="Z554:AB554"/>
    <mergeCell ref="Z555:AB555"/>
    <mergeCell ref="Z556:AB556"/>
    <mergeCell ref="Z557:AB557"/>
    <mergeCell ref="Z558:AB558"/>
    <mergeCell ref="Z547:AB547"/>
    <mergeCell ref="Z548:AB548"/>
    <mergeCell ref="Z549:AB549"/>
    <mergeCell ref="Z550:AB550"/>
    <mergeCell ref="Z551:AB551"/>
    <mergeCell ref="Z552:AB552"/>
    <mergeCell ref="Z577:AB577"/>
    <mergeCell ref="Z578:AB578"/>
    <mergeCell ref="Z579:AB579"/>
    <mergeCell ref="Z580:AB580"/>
    <mergeCell ref="Z581:AB581"/>
    <mergeCell ref="Z582:AB582"/>
    <mergeCell ref="Z571:AB571"/>
    <mergeCell ref="Z572:AB572"/>
    <mergeCell ref="Z573:AB573"/>
    <mergeCell ref="Z574:AB574"/>
    <mergeCell ref="Z575:AB575"/>
    <mergeCell ref="Z576:AB576"/>
    <mergeCell ref="Z565:AB565"/>
    <mergeCell ref="Z566:AB566"/>
    <mergeCell ref="Z567:AB567"/>
    <mergeCell ref="Z568:AB568"/>
    <mergeCell ref="Z569:AB569"/>
    <mergeCell ref="Z570:AB570"/>
    <mergeCell ref="Z595:AB595"/>
    <mergeCell ref="Z596:AB596"/>
    <mergeCell ref="Z597:AB597"/>
    <mergeCell ref="Z598:AB598"/>
    <mergeCell ref="Z599:AB599"/>
    <mergeCell ref="Z600:AB600"/>
    <mergeCell ref="Z589:AB589"/>
    <mergeCell ref="Z590:AB590"/>
    <mergeCell ref="Z591:AB591"/>
    <mergeCell ref="Z592:AB592"/>
    <mergeCell ref="Z593:AB593"/>
    <mergeCell ref="Z594:AB594"/>
    <mergeCell ref="Z583:AB583"/>
    <mergeCell ref="Z584:AB584"/>
    <mergeCell ref="Z585:AB585"/>
    <mergeCell ref="Z586:AB586"/>
    <mergeCell ref="Z587:AB587"/>
    <mergeCell ref="Z588:AB588"/>
    <mergeCell ref="Z613:AB613"/>
    <mergeCell ref="Z614:AB614"/>
    <mergeCell ref="Z615:AB615"/>
    <mergeCell ref="Z616:AB616"/>
    <mergeCell ref="Z617:AB617"/>
    <mergeCell ref="Z618:AB618"/>
    <mergeCell ref="Z607:AB607"/>
    <mergeCell ref="Z608:AB608"/>
    <mergeCell ref="Z609:AB609"/>
    <mergeCell ref="Z610:AB610"/>
    <mergeCell ref="Z611:AB611"/>
    <mergeCell ref="Z612:AB612"/>
    <mergeCell ref="Z601:AB601"/>
    <mergeCell ref="Z602:AB602"/>
    <mergeCell ref="Z603:AB603"/>
    <mergeCell ref="Z604:AB604"/>
    <mergeCell ref="Z605:AB605"/>
    <mergeCell ref="Z606:AB606"/>
    <mergeCell ref="Z631:AB631"/>
    <mergeCell ref="Z632:AB632"/>
    <mergeCell ref="Z633:AB633"/>
    <mergeCell ref="Z634:AB634"/>
    <mergeCell ref="Z635:AB635"/>
    <mergeCell ref="Z636:AB636"/>
    <mergeCell ref="Z625:AB625"/>
    <mergeCell ref="Z626:AB626"/>
    <mergeCell ref="Z627:AB627"/>
    <mergeCell ref="Z628:AB628"/>
    <mergeCell ref="Z629:AB629"/>
    <mergeCell ref="Z630:AB630"/>
    <mergeCell ref="Z619:AB619"/>
    <mergeCell ref="Z620:AB620"/>
    <mergeCell ref="Z621:AB621"/>
    <mergeCell ref="Z622:AB622"/>
    <mergeCell ref="Z623:AB623"/>
    <mergeCell ref="Z624:AB624"/>
    <mergeCell ref="Z649:AB649"/>
    <mergeCell ref="Z650:AB650"/>
    <mergeCell ref="Z651:AB651"/>
    <mergeCell ref="Z652:AB652"/>
    <mergeCell ref="Z653:AB653"/>
    <mergeCell ref="Z654:AB654"/>
    <mergeCell ref="Z643:AB643"/>
    <mergeCell ref="Z644:AB644"/>
    <mergeCell ref="Z645:AB645"/>
    <mergeCell ref="Z646:AB646"/>
    <mergeCell ref="Z647:AB647"/>
    <mergeCell ref="Z648:AB648"/>
    <mergeCell ref="Z637:AB637"/>
    <mergeCell ref="Z638:AB638"/>
    <mergeCell ref="Z639:AB639"/>
    <mergeCell ref="Z640:AB640"/>
    <mergeCell ref="Z641:AB641"/>
    <mergeCell ref="Z642:AB642"/>
    <mergeCell ref="Z667:AB667"/>
    <mergeCell ref="Z668:AB668"/>
    <mergeCell ref="Z669:AB669"/>
    <mergeCell ref="Z670:AB670"/>
    <mergeCell ref="Z671:AB671"/>
    <mergeCell ref="Z672:AB672"/>
    <mergeCell ref="Z661:AB661"/>
    <mergeCell ref="Z662:AB662"/>
    <mergeCell ref="Z663:AB663"/>
    <mergeCell ref="Z664:AB664"/>
    <mergeCell ref="Z665:AB665"/>
    <mergeCell ref="Z666:AB666"/>
    <mergeCell ref="Z655:AB655"/>
    <mergeCell ref="Z656:AB656"/>
    <mergeCell ref="Z657:AB657"/>
    <mergeCell ref="Z658:AB658"/>
    <mergeCell ref="Z659:AB659"/>
    <mergeCell ref="Z660:AB660"/>
    <mergeCell ref="Z685:AB685"/>
    <mergeCell ref="Z686:AB686"/>
    <mergeCell ref="Z687:AB687"/>
    <mergeCell ref="Z688:AB688"/>
    <mergeCell ref="Z689:AB689"/>
    <mergeCell ref="Z690:AB690"/>
    <mergeCell ref="Z679:AB679"/>
    <mergeCell ref="Z680:AB680"/>
    <mergeCell ref="Z681:AB681"/>
    <mergeCell ref="Z682:AB682"/>
    <mergeCell ref="Z683:AB683"/>
    <mergeCell ref="Z684:AB684"/>
    <mergeCell ref="Z673:AB673"/>
    <mergeCell ref="Z674:AB674"/>
    <mergeCell ref="Z675:AB675"/>
    <mergeCell ref="Z676:AB676"/>
    <mergeCell ref="Z677:AB677"/>
    <mergeCell ref="Z678:AB678"/>
    <mergeCell ref="Z703:AB703"/>
    <mergeCell ref="Z704:AB704"/>
    <mergeCell ref="Z705:AB705"/>
    <mergeCell ref="Z706:AB706"/>
    <mergeCell ref="Z707:AB707"/>
    <mergeCell ref="Z708:AB708"/>
    <mergeCell ref="Z697:AB697"/>
    <mergeCell ref="Z698:AB698"/>
    <mergeCell ref="Z699:AB699"/>
    <mergeCell ref="Z700:AB700"/>
    <mergeCell ref="Z701:AB701"/>
    <mergeCell ref="Z702:AB702"/>
    <mergeCell ref="Z691:AB691"/>
    <mergeCell ref="Z692:AB692"/>
    <mergeCell ref="Z693:AB693"/>
    <mergeCell ref="Z694:AB694"/>
    <mergeCell ref="Z695:AB695"/>
    <mergeCell ref="Z696:AB696"/>
    <mergeCell ref="Z721:AB721"/>
    <mergeCell ref="Z722:AB722"/>
    <mergeCell ref="Z723:AB723"/>
    <mergeCell ref="Z724:AB724"/>
    <mergeCell ref="Z725:AB725"/>
    <mergeCell ref="Z726:AB726"/>
    <mergeCell ref="Z715:AB715"/>
    <mergeCell ref="Z716:AB716"/>
    <mergeCell ref="Z717:AB717"/>
    <mergeCell ref="Z718:AB718"/>
    <mergeCell ref="Z719:AB719"/>
    <mergeCell ref="Z720:AB720"/>
    <mergeCell ref="Z709:AB709"/>
    <mergeCell ref="Z710:AB710"/>
    <mergeCell ref="Z711:AB711"/>
    <mergeCell ref="Z712:AB712"/>
    <mergeCell ref="Z713:AB713"/>
    <mergeCell ref="Z714:AB714"/>
    <mergeCell ref="Z739:AB739"/>
    <mergeCell ref="Z740:AB740"/>
    <mergeCell ref="Z741:AB741"/>
    <mergeCell ref="Z742:AB742"/>
    <mergeCell ref="Z743:AB743"/>
    <mergeCell ref="Z744:AB744"/>
    <mergeCell ref="Z733:AB733"/>
    <mergeCell ref="Z734:AB734"/>
    <mergeCell ref="Z735:AB735"/>
    <mergeCell ref="Z736:AB736"/>
    <mergeCell ref="Z737:AB737"/>
    <mergeCell ref="Z738:AB738"/>
    <mergeCell ref="Z727:AB727"/>
    <mergeCell ref="Z728:AB728"/>
    <mergeCell ref="Z729:AB729"/>
    <mergeCell ref="Z730:AB730"/>
    <mergeCell ref="Z731:AB731"/>
    <mergeCell ref="Z732:AB732"/>
    <mergeCell ref="Z757:AB757"/>
    <mergeCell ref="Z758:AB758"/>
    <mergeCell ref="Z759:AB759"/>
    <mergeCell ref="Z760:AB760"/>
    <mergeCell ref="Z761:AB761"/>
    <mergeCell ref="Z762:AB762"/>
    <mergeCell ref="Z751:AB751"/>
    <mergeCell ref="Z752:AB752"/>
    <mergeCell ref="Z753:AB753"/>
    <mergeCell ref="Z754:AB754"/>
    <mergeCell ref="Z755:AB755"/>
    <mergeCell ref="Z756:AB756"/>
    <mergeCell ref="Z745:AB745"/>
    <mergeCell ref="Z746:AB746"/>
    <mergeCell ref="Z747:AB747"/>
    <mergeCell ref="Z748:AB748"/>
    <mergeCell ref="Z749:AB749"/>
    <mergeCell ref="Z750:AB750"/>
    <mergeCell ref="Z775:AB775"/>
    <mergeCell ref="Z776:AB776"/>
    <mergeCell ref="Z777:AB777"/>
    <mergeCell ref="Z778:AB778"/>
    <mergeCell ref="Z779:AB779"/>
    <mergeCell ref="Z780:AB780"/>
    <mergeCell ref="Z769:AB769"/>
    <mergeCell ref="Z770:AB770"/>
    <mergeCell ref="Z771:AB771"/>
    <mergeCell ref="Z772:AB772"/>
    <mergeCell ref="Z773:AB773"/>
    <mergeCell ref="Z774:AB774"/>
    <mergeCell ref="Z763:AB763"/>
    <mergeCell ref="Z764:AB764"/>
    <mergeCell ref="Z765:AB765"/>
    <mergeCell ref="Z766:AB766"/>
    <mergeCell ref="Z767:AB767"/>
    <mergeCell ref="Z768:AB768"/>
    <mergeCell ref="Z793:AB793"/>
    <mergeCell ref="Z794:AB794"/>
    <mergeCell ref="Z795:AB795"/>
    <mergeCell ref="Z796:AB796"/>
    <mergeCell ref="Z797:AB797"/>
    <mergeCell ref="Z798:AB798"/>
    <mergeCell ref="Z787:AB787"/>
    <mergeCell ref="Z788:AB788"/>
    <mergeCell ref="Z789:AB789"/>
    <mergeCell ref="Z790:AB790"/>
    <mergeCell ref="Z791:AB791"/>
    <mergeCell ref="Z792:AB792"/>
    <mergeCell ref="Z781:AB781"/>
    <mergeCell ref="Z782:AB782"/>
    <mergeCell ref="Z783:AB783"/>
    <mergeCell ref="Z784:AB784"/>
    <mergeCell ref="Z785:AB785"/>
    <mergeCell ref="Z786:AB786"/>
    <mergeCell ref="Z811:AB811"/>
    <mergeCell ref="Z812:AB812"/>
    <mergeCell ref="Z813:AB813"/>
    <mergeCell ref="Z814:AB814"/>
    <mergeCell ref="Z815:AB815"/>
    <mergeCell ref="Z816:AB816"/>
    <mergeCell ref="Z805:AB805"/>
    <mergeCell ref="Z806:AB806"/>
    <mergeCell ref="Z807:AB807"/>
    <mergeCell ref="Z808:AB808"/>
    <mergeCell ref="Z809:AB809"/>
    <mergeCell ref="Z810:AB810"/>
    <mergeCell ref="Z799:AB799"/>
    <mergeCell ref="Z800:AB800"/>
    <mergeCell ref="Z801:AB801"/>
    <mergeCell ref="Z802:AB802"/>
    <mergeCell ref="Z803:AB803"/>
    <mergeCell ref="Z804:AB804"/>
    <mergeCell ref="Z829:AB829"/>
    <mergeCell ref="Z830:AB830"/>
    <mergeCell ref="Z831:AB831"/>
    <mergeCell ref="Z832:AB832"/>
    <mergeCell ref="Z833:AB833"/>
    <mergeCell ref="Z834:AB834"/>
    <mergeCell ref="Z823:AB823"/>
    <mergeCell ref="Z824:AB824"/>
    <mergeCell ref="Z825:AB825"/>
    <mergeCell ref="Z826:AB826"/>
    <mergeCell ref="Z827:AB827"/>
    <mergeCell ref="Z828:AB828"/>
    <mergeCell ref="Z817:AB817"/>
    <mergeCell ref="Z818:AB818"/>
    <mergeCell ref="Z819:AB819"/>
    <mergeCell ref="Z820:AB820"/>
    <mergeCell ref="Z821:AB821"/>
    <mergeCell ref="Z822:AB822"/>
    <mergeCell ref="Z847:AB847"/>
    <mergeCell ref="Z848:AB848"/>
    <mergeCell ref="Z849:AB849"/>
    <mergeCell ref="Z850:AB850"/>
    <mergeCell ref="Z851:AB851"/>
    <mergeCell ref="Z852:AB852"/>
    <mergeCell ref="Z841:AB841"/>
    <mergeCell ref="Z842:AB842"/>
    <mergeCell ref="Z843:AB843"/>
    <mergeCell ref="Z844:AB844"/>
    <mergeCell ref="Z845:AB845"/>
    <mergeCell ref="Z846:AB846"/>
    <mergeCell ref="Z835:AB835"/>
    <mergeCell ref="Z836:AB836"/>
    <mergeCell ref="Z837:AB837"/>
    <mergeCell ref="Z838:AB838"/>
    <mergeCell ref="Z839:AB839"/>
    <mergeCell ref="Z840:AB840"/>
    <mergeCell ref="Z865:AB865"/>
    <mergeCell ref="Z866:AB866"/>
    <mergeCell ref="Z867:AB867"/>
    <mergeCell ref="Z868:AB868"/>
    <mergeCell ref="Z869:AB869"/>
    <mergeCell ref="Z870:AB870"/>
    <mergeCell ref="Z859:AB859"/>
    <mergeCell ref="Z860:AB860"/>
    <mergeCell ref="Z861:AB861"/>
    <mergeCell ref="Z862:AB862"/>
    <mergeCell ref="Z863:AB863"/>
    <mergeCell ref="Z864:AB864"/>
    <mergeCell ref="Z853:AB853"/>
    <mergeCell ref="Z854:AB854"/>
    <mergeCell ref="Z855:AB855"/>
    <mergeCell ref="Z856:AB856"/>
    <mergeCell ref="Z857:AB857"/>
    <mergeCell ref="Z858:AB858"/>
    <mergeCell ref="Z883:AB883"/>
    <mergeCell ref="Z884:AB884"/>
    <mergeCell ref="Z885:AB885"/>
    <mergeCell ref="Z886:AB886"/>
    <mergeCell ref="Z887:AB887"/>
    <mergeCell ref="Z888:AB888"/>
    <mergeCell ref="Z877:AB877"/>
    <mergeCell ref="Z878:AB878"/>
    <mergeCell ref="Z879:AB879"/>
    <mergeCell ref="Z880:AB880"/>
    <mergeCell ref="Z881:AB881"/>
    <mergeCell ref="Z882:AB882"/>
    <mergeCell ref="Z871:AB871"/>
    <mergeCell ref="Z872:AB872"/>
    <mergeCell ref="Z873:AB873"/>
    <mergeCell ref="Z874:AB874"/>
    <mergeCell ref="Z875:AB875"/>
    <mergeCell ref="Z876:AB876"/>
    <mergeCell ref="Z901:AB901"/>
    <mergeCell ref="Z902:AB902"/>
    <mergeCell ref="Z903:AB903"/>
    <mergeCell ref="Z904:AB904"/>
    <mergeCell ref="Z905:AB905"/>
    <mergeCell ref="Z906:AB906"/>
    <mergeCell ref="Z895:AB895"/>
    <mergeCell ref="Z896:AB896"/>
    <mergeCell ref="Z897:AB897"/>
    <mergeCell ref="Z898:AB898"/>
    <mergeCell ref="Z899:AB899"/>
    <mergeCell ref="Z900:AB900"/>
    <mergeCell ref="Z889:AB889"/>
    <mergeCell ref="Z890:AB890"/>
    <mergeCell ref="Z891:AB891"/>
    <mergeCell ref="Z892:AB892"/>
    <mergeCell ref="Z893:AB893"/>
    <mergeCell ref="Z894:AB894"/>
    <mergeCell ref="Z919:AB919"/>
    <mergeCell ref="Z920:AB920"/>
    <mergeCell ref="Z921:AB921"/>
    <mergeCell ref="Z922:AB922"/>
    <mergeCell ref="Z923:AB923"/>
    <mergeCell ref="Z924:AB924"/>
    <mergeCell ref="Z913:AB913"/>
    <mergeCell ref="Z914:AB914"/>
    <mergeCell ref="Z915:AB915"/>
    <mergeCell ref="Z916:AB916"/>
    <mergeCell ref="Z917:AB917"/>
    <mergeCell ref="Z918:AB918"/>
    <mergeCell ref="Z907:AB907"/>
    <mergeCell ref="Z908:AB908"/>
    <mergeCell ref="Z909:AB909"/>
    <mergeCell ref="Z910:AB910"/>
    <mergeCell ref="Z911:AB911"/>
    <mergeCell ref="Z912:AB912"/>
    <mergeCell ref="Z937:AB937"/>
    <mergeCell ref="Z938:AB938"/>
    <mergeCell ref="Z939:AB939"/>
    <mergeCell ref="Z940:AB940"/>
    <mergeCell ref="Z941:AB941"/>
    <mergeCell ref="Z942:AB942"/>
    <mergeCell ref="Z931:AB931"/>
    <mergeCell ref="Z932:AB932"/>
    <mergeCell ref="Z933:AB933"/>
    <mergeCell ref="Z934:AB934"/>
    <mergeCell ref="Z935:AB935"/>
    <mergeCell ref="Z936:AB936"/>
    <mergeCell ref="Z925:AB925"/>
    <mergeCell ref="Z926:AB926"/>
    <mergeCell ref="Z927:AB927"/>
    <mergeCell ref="Z928:AB928"/>
    <mergeCell ref="Z929:AB929"/>
    <mergeCell ref="Z930:AB930"/>
    <mergeCell ref="Z955:AB955"/>
    <mergeCell ref="Z956:AB956"/>
    <mergeCell ref="Z957:AB957"/>
    <mergeCell ref="Z958:AB958"/>
    <mergeCell ref="Z959:AB959"/>
    <mergeCell ref="Z960:AB960"/>
    <mergeCell ref="Z949:AB949"/>
    <mergeCell ref="Z950:AB950"/>
    <mergeCell ref="Z951:AB951"/>
    <mergeCell ref="Z952:AB952"/>
    <mergeCell ref="Z953:AB953"/>
    <mergeCell ref="Z954:AB954"/>
    <mergeCell ref="Z943:AB943"/>
    <mergeCell ref="Z944:AB944"/>
    <mergeCell ref="Z945:AB945"/>
    <mergeCell ref="Z946:AB946"/>
    <mergeCell ref="Z947:AB947"/>
    <mergeCell ref="Z948:AB948"/>
    <mergeCell ref="Z973:AB973"/>
    <mergeCell ref="Z974:AB974"/>
    <mergeCell ref="Z975:AB975"/>
    <mergeCell ref="Z976:AB976"/>
    <mergeCell ref="Z977:AB977"/>
    <mergeCell ref="Z978:AB978"/>
    <mergeCell ref="Z967:AB967"/>
    <mergeCell ref="Z968:AB968"/>
    <mergeCell ref="Z969:AB969"/>
    <mergeCell ref="Z970:AB970"/>
    <mergeCell ref="Z971:AB971"/>
    <mergeCell ref="Z972:AB972"/>
    <mergeCell ref="Z961:AB961"/>
    <mergeCell ref="Z962:AB962"/>
    <mergeCell ref="Z963:AB963"/>
    <mergeCell ref="Z964:AB964"/>
    <mergeCell ref="Z965:AB965"/>
    <mergeCell ref="Z966:AB966"/>
    <mergeCell ref="Z991:AB991"/>
    <mergeCell ref="Z992:AB992"/>
    <mergeCell ref="Z993:AB993"/>
    <mergeCell ref="Z994:AB994"/>
    <mergeCell ref="Z995:AB995"/>
    <mergeCell ref="Z996:AB996"/>
    <mergeCell ref="Z985:AB985"/>
    <mergeCell ref="Z986:AB986"/>
    <mergeCell ref="Z987:AB987"/>
    <mergeCell ref="Z988:AB988"/>
    <mergeCell ref="Z989:AB989"/>
    <mergeCell ref="Z990:AB990"/>
    <mergeCell ref="Z979:AB979"/>
    <mergeCell ref="Z980:AB980"/>
    <mergeCell ref="Z981:AB981"/>
    <mergeCell ref="Z982:AB982"/>
    <mergeCell ref="Z983:AB983"/>
    <mergeCell ref="Z984:AB984"/>
    <mergeCell ref="Z1009:AB1009"/>
    <mergeCell ref="Z1010:AB1010"/>
    <mergeCell ref="Z1011:AB1011"/>
    <mergeCell ref="Z1012:AB1012"/>
    <mergeCell ref="Z1013:AB1013"/>
    <mergeCell ref="Z1014:AB1014"/>
    <mergeCell ref="Z1003:AB1003"/>
    <mergeCell ref="Z1004:AB1004"/>
    <mergeCell ref="Z1005:AB1005"/>
    <mergeCell ref="Z1006:AB1006"/>
    <mergeCell ref="Z1007:AB1007"/>
    <mergeCell ref="Z1008:AB1008"/>
    <mergeCell ref="Z997:AB997"/>
    <mergeCell ref="Z998:AB998"/>
    <mergeCell ref="Z999:AB999"/>
    <mergeCell ref="Z1000:AB1000"/>
    <mergeCell ref="Z1001:AB1001"/>
    <mergeCell ref="Z1002:AB1002"/>
    <mergeCell ref="Z1027:AB1027"/>
    <mergeCell ref="Z1028:AB1028"/>
    <mergeCell ref="Z1029:AB1029"/>
    <mergeCell ref="Z1030:AB1030"/>
    <mergeCell ref="Z1031:AB1031"/>
    <mergeCell ref="Z1032:AB1032"/>
    <mergeCell ref="Z1021:AB1021"/>
    <mergeCell ref="Z1022:AB1022"/>
    <mergeCell ref="Z1023:AB1023"/>
    <mergeCell ref="Z1024:AB1024"/>
    <mergeCell ref="Z1025:AB1025"/>
    <mergeCell ref="Z1026:AB1026"/>
    <mergeCell ref="Z1015:AB1015"/>
    <mergeCell ref="Z1016:AB1016"/>
    <mergeCell ref="Z1017:AB1017"/>
    <mergeCell ref="Z1018:AB1018"/>
    <mergeCell ref="Z1019:AB1019"/>
    <mergeCell ref="Z1020:AB1020"/>
    <mergeCell ref="Z1045:AB1045"/>
    <mergeCell ref="Z1046:AB1046"/>
    <mergeCell ref="Z1047:AB1047"/>
    <mergeCell ref="Z1048:AB1048"/>
    <mergeCell ref="Z1049:AB1049"/>
    <mergeCell ref="Z1050:AB1050"/>
    <mergeCell ref="Z1039:AB1039"/>
    <mergeCell ref="Z1040:AB1040"/>
    <mergeCell ref="Z1041:AB1041"/>
    <mergeCell ref="Z1042:AB1042"/>
    <mergeCell ref="Z1043:AB1043"/>
    <mergeCell ref="Z1044:AB1044"/>
    <mergeCell ref="Z1033:AB1033"/>
    <mergeCell ref="Z1034:AB1034"/>
    <mergeCell ref="Z1035:AB1035"/>
    <mergeCell ref="Z1036:AB1036"/>
    <mergeCell ref="Z1037:AB1037"/>
    <mergeCell ref="Z1038:AB1038"/>
    <mergeCell ref="Z1063:AB1063"/>
    <mergeCell ref="Z1064:AB1064"/>
    <mergeCell ref="Z1065:AB1065"/>
    <mergeCell ref="Z1066:AB1066"/>
    <mergeCell ref="Z1067:AB1067"/>
    <mergeCell ref="Z1068:AB1068"/>
    <mergeCell ref="Z1057:AB1057"/>
    <mergeCell ref="Z1058:AB1058"/>
    <mergeCell ref="Z1059:AB1059"/>
    <mergeCell ref="Z1060:AB1060"/>
    <mergeCell ref="Z1061:AB1061"/>
    <mergeCell ref="Z1062:AB1062"/>
    <mergeCell ref="Z1051:AB1051"/>
    <mergeCell ref="Z1052:AB1052"/>
    <mergeCell ref="Z1053:AB1053"/>
    <mergeCell ref="Z1054:AB1054"/>
    <mergeCell ref="Z1055:AB1055"/>
    <mergeCell ref="Z1056:AB1056"/>
    <mergeCell ref="Z1081:AB1081"/>
    <mergeCell ref="Z1082:AB1082"/>
    <mergeCell ref="Z1083:AB1083"/>
    <mergeCell ref="Z1084:AB1084"/>
    <mergeCell ref="Z1085:AB1085"/>
    <mergeCell ref="Z1086:AB1086"/>
    <mergeCell ref="Z1075:AB1075"/>
    <mergeCell ref="Z1076:AB1076"/>
    <mergeCell ref="Z1077:AB1077"/>
    <mergeCell ref="Z1078:AB1078"/>
    <mergeCell ref="Z1079:AB1079"/>
    <mergeCell ref="Z1080:AB1080"/>
    <mergeCell ref="Z1069:AB1069"/>
    <mergeCell ref="Z1070:AB1070"/>
    <mergeCell ref="Z1071:AB1071"/>
    <mergeCell ref="Z1072:AB1072"/>
    <mergeCell ref="Z1073:AB1073"/>
    <mergeCell ref="Z1074:AB1074"/>
    <mergeCell ref="Z1099:AB1099"/>
    <mergeCell ref="Z1100:AB1100"/>
    <mergeCell ref="Z1101:AB1101"/>
    <mergeCell ref="Z1102:AB1102"/>
    <mergeCell ref="Z1103:AB1103"/>
    <mergeCell ref="Z1104:AB1104"/>
    <mergeCell ref="Z1093:AB1093"/>
    <mergeCell ref="Z1094:AB1094"/>
    <mergeCell ref="Z1095:AB1095"/>
    <mergeCell ref="Z1096:AB1096"/>
    <mergeCell ref="Z1097:AB1097"/>
    <mergeCell ref="Z1098:AB1098"/>
    <mergeCell ref="Z1087:AB1087"/>
    <mergeCell ref="Z1088:AB1088"/>
    <mergeCell ref="Z1089:AB1089"/>
    <mergeCell ref="Z1090:AB1090"/>
    <mergeCell ref="Z1091:AB1091"/>
    <mergeCell ref="Z1092:AB1092"/>
  </mergeCells>
  <conditionalFormatting sqref="E2">
    <cfRule type="expression" dxfId="21" priority="5">
      <formula>$X$2="NOK"</formula>
    </cfRule>
    <cfRule type="expression" dxfId="20" priority="6">
      <formula>$X$2="OK"</formula>
    </cfRule>
  </conditionalFormatting>
  <conditionalFormatting sqref="V12 V21 V40 V66 V70:V71 V100 V177 V219 V229 V262 V374 V413 V432 V475 V486 V489 V513 V515 V552 V556 V570 V576 V580 V586 V597 V697 V703 V712 V722 V732 V741:V742 V751 V775:V776 V889 V897 V907 V916 V921 V934:V936 V942 V946 V949 V956 V1048 V1064 V1067 V1073 V1077 V1080 V1083 V1090 V1094 V1097:V1099 V1104">
    <cfRule type="containsText" dxfId="19" priority="3" stopIfTrue="1" operator="containsText" text="OK">
      <formula>NOT(ISERROR(SEARCH("OK",V12)))</formula>
    </cfRule>
    <cfRule type="containsText" dxfId="18" priority="4" stopIfTrue="1" operator="containsText" text="erreur">
      <formula>NOT(ISERROR(SEARCH("erreur",V12)))</formula>
    </cfRule>
  </conditionalFormatting>
  <conditionalFormatting sqref="X12 X21 X40 X66 X70:X71 X100 X177 X219 X229 X262 X374 X413 X432 X475 X486 X489 X513 X515 X552 X556 X570 X576 X580 X586 X597 X697 X703 X712 X722 X732 X741:X742 X751 X775:X776 X889 X897 X907 X916 X921 X934:X936 X942 X946 X949 X956 X1048 X1064 X1067 X1073 X1077 X1080 X1083 X1090 X1094 X1097:X1099 X1104">
    <cfRule type="containsText" dxfId="17" priority="1" stopIfTrue="1" operator="containsText" text="OK">
      <formula>NOT(ISERROR(SEARCH("OK",X12)))</formula>
    </cfRule>
    <cfRule type="containsText" dxfId="16" priority="2" stopIfTrue="1" operator="containsText" text="justifier">
      <formula>NOT(ISERROR(SEARCH("justifier",X12)))</formula>
    </cfRule>
  </conditionalFormatting>
  <dataValidations disablePrompts="1" count="1">
    <dataValidation type="list" allowBlank="1" showInputMessage="1" showErrorMessage="1" sqref="N8:O8 O9" xr:uid="{00000000-0002-0000-0A00-000000000000}">
      <formula1>"ESC,ESI,RAS,CSS"</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840"/>
  <sheetViews>
    <sheetView showGridLines="0" zoomScale="88" zoomScaleNormal="88" workbookViewId="0">
      <pane ySplit="10" topLeftCell="A11" activePane="bottomLeft" state="frozen"/>
      <selection pane="bottomLeft" activeCell="N12" sqref="N12"/>
    </sheetView>
  </sheetViews>
  <sheetFormatPr baseColWidth="10" defaultColWidth="11.3984375" defaultRowHeight="15" customHeight="1" x14ac:dyDescent="0.45"/>
  <cols>
    <col min="1" max="1" width="5" style="201" hidden="1" customWidth="1"/>
    <col min="2" max="2" width="2" style="201" hidden="1" customWidth="1"/>
    <col min="3" max="3" width="10" style="202" hidden="1" customWidth="1"/>
    <col min="4" max="4" width="2.86328125" style="202" customWidth="1"/>
    <col min="5" max="12" width="12.86328125" style="201" customWidth="1"/>
    <col min="13" max="13" width="70.3984375" style="201" customWidth="1"/>
    <col min="14" max="14" width="12.86328125" style="201" customWidth="1"/>
    <col min="15" max="15" width="2.86328125" style="201" customWidth="1"/>
    <col min="16" max="16" width="12.86328125" style="201" customWidth="1"/>
    <col min="17" max="17" width="2.86328125" style="201" customWidth="1"/>
    <col min="18" max="18" width="12.86328125" style="201" customWidth="1"/>
    <col min="19" max="19" width="2.86328125" style="201" customWidth="1"/>
    <col min="20" max="20" width="12.86328125" style="201" customWidth="1"/>
    <col min="21" max="21" width="2.86328125" style="201" customWidth="1"/>
    <col min="22" max="22" width="14.265625" style="201" customWidth="1"/>
    <col min="23" max="23" width="2.86328125" style="201" customWidth="1"/>
    <col min="24" max="16384" width="11.3984375" style="201"/>
  </cols>
  <sheetData>
    <row r="1" spans="1:24" ht="15" customHeight="1" thickBot="1" x14ac:dyDescent="0.5">
      <c r="E1" s="203"/>
      <c r="F1" s="203"/>
      <c r="G1" s="203"/>
      <c r="H1" s="203"/>
      <c r="I1" s="203"/>
      <c r="J1" s="203"/>
      <c r="K1" s="203"/>
      <c r="L1" s="203"/>
      <c r="M1" s="203"/>
      <c r="N1" s="203"/>
      <c r="O1" s="203"/>
      <c r="P1" s="204"/>
      <c r="Q1" s="203"/>
      <c r="R1" s="203"/>
    </row>
    <row r="2" spans="1:24" ht="60" customHeight="1" thickBot="1" x14ac:dyDescent="0.5">
      <c r="E2" s="333" t="s">
        <v>1465</v>
      </c>
      <c r="F2" s="334"/>
      <c r="G2" s="334"/>
      <c r="H2" s="334"/>
      <c r="I2" s="334"/>
      <c r="J2" s="334"/>
      <c r="K2" s="334"/>
      <c r="L2" s="334"/>
      <c r="M2" s="334"/>
      <c r="N2" s="334"/>
      <c r="O2" s="334"/>
      <c r="P2" s="334"/>
      <c r="Q2" s="334"/>
      <c r="R2" s="334"/>
      <c r="S2" s="334"/>
      <c r="T2" s="334"/>
      <c r="U2" s="334"/>
      <c r="V2" s="335"/>
      <c r="X2" s="97" t="str">
        <f>IF(OR(N81&lt;&gt;"",R81&lt;&gt;""),"OK","NOK")</f>
        <v>NOK</v>
      </c>
    </row>
    <row r="5" spans="1:24" ht="15" customHeight="1" x14ac:dyDescent="0.45">
      <c r="F5" s="205" t="s">
        <v>217</v>
      </c>
    </row>
    <row r="6" spans="1:24" ht="15" customHeight="1" x14ac:dyDescent="0.45">
      <c r="F6" s="207" t="s">
        <v>218</v>
      </c>
      <c r="G6" s="206" t="s">
        <v>219</v>
      </c>
    </row>
    <row r="7" spans="1:24" ht="15" customHeight="1" x14ac:dyDescent="0.45">
      <c r="F7" s="207" t="s">
        <v>220</v>
      </c>
      <c r="G7" s="206" t="s">
        <v>221</v>
      </c>
    </row>
    <row r="8" spans="1:24" ht="15" customHeight="1" x14ac:dyDescent="0.45">
      <c r="N8" s="208" t="s">
        <v>222</v>
      </c>
      <c r="R8" s="208" t="str">
        <f>+N8</f>
        <v>ESI</v>
      </c>
      <c r="V8" s="340"/>
    </row>
    <row r="9" spans="1:24" ht="15" customHeight="1" x14ac:dyDescent="0.45">
      <c r="N9" s="209">
        <f>+'F3 CHARGES'!N9</f>
        <v>0</v>
      </c>
      <c r="R9" s="209">
        <f>+N9</f>
        <v>0</v>
      </c>
      <c r="V9" s="340"/>
    </row>
    <row r="10" spans="1:24" ht="15" customHeight="1" x14ac:dyDescent="0.45">
      <c r="E10" s="210" t="s">
        <v>226</v>
      </c>
      <c r="F10" s="211" t="s">
        <v>227</v>
      </c>
      <c r="G10" s="212" t="s">
        <v>228</v>
      </c>
      <c r="H10" s="213" t="s">
        <v>229</v>
      </c>
      <c r="I10" s="214" t="s">
        <v>230</v>
      </c>
      <c r="J10" s="215" t="s">
        <v>231</v>
      </c>
      <c r="K10" s="216" t="s">
        <v>232</v>
      </c>
      <c r="L10" s="201" t="s">
        <v>233</v>
      </c>
      <c r="N10" s="217">
        <f>+'F3 CHARGES'!N10</f>
        <v>0</v>
      </c>
      <c r="P10" s="218"/>
      <c r="R10" s="217">
        <f>+N10</f>
        <v>0</v>
      </c>
      <c r="V10" s="340"/>
    </row>
    <row r="11" spans="1:24" ht="15" customHeight="1" x14ac:dyDescent="0.45">
      <c r="A11" s="201">
        <v>1</v>
      </c>
      <c r="B11" s="201">
        <f t="shared" ref="B11:B74" si="0">LEN(C11)</f>
        <v>2</v>
      </c>
      <c r="C11" s="202">
        <f t="shared" ref="C11:C74" si="1">MAX(E11:L11)</f>
        <v>70</v>
      </c>
      <c r="E11" s="219">
        <v>70</v>
      </c>
      <c r="F11" s="219" t="s">
        <v>234</v>
      </c>
      <c r="G11" s="219" t="s">
        <v>234</v>
      </c>
      <c r="H11" s="219" t="s">
        <v>234</v>
      </c>
      <c r="I11" s="219" t="s">
        <v>234</v>
      </c>
      <c r="J11" s="219" t="s">
        <v>234</v>
      </c>
      <c r="K11" s="219" t="s">
        <v>234</v>
      </c>
      <c r="L11" s="219" t="s">
        <v>234</v>
      </c>
      <c r="M11" s="219" t="s">
        <v>1053</v>
      </c>
      <c r="N11" s="220"/>
      <c r="P11" s="221"/>
      <c r="Q11" s="201" t="s">
        <v>234</v>
      </c>
      <c r="R11" s="221"/>
      <c r="T11" s="221"/>
    </row>
    <row r="12" spans="1:24" ht="15" customHeight="1" x14ac:dyDescent="0.45">
      <c r="A12" s="201">
        <v>2</v>
      </c>
      <c r="B12" s="201">
        <f t="shared" si="0"/>
        <v>3</v>
      </c>
      <c r="C12" s="202">
        <f t="shared" si="1"/>
        <v>701</v>
      </c>
      <c r="E12" s="222" t="s">
        <v>234</v>
      </c>
      <c r="F12" s="223">
        <v>701</v>
      </c>
      <c r="G12" s="222" t="s">
        <v>234</v>
      </c>
      <c r="H12" s="222" t="s">
        <v>234</v>
      </c>
      <c r="I12" s="222" t="s">
        <v>234</v>
      </c>
      <c r="J12" s="222" t="s">
        <v>234</v>
      </c>
      <c r="K12" s="222" t="s">
        <v>234</v>
      </c>
      <c r="L12" s="222" t="s">
        <v>234</v>
      </c>
      <c r="M12" s="223" t="s">
        <v>1054</v>
      </c>
      <c r="N12" s="224"/>
      <c r="P12" s="225">
        <f>N12-P13-P14-P15</f>
        <v>0</v>
      </c>
      <c r="R12" s="224"/>
      <c r="T12" s="225">
        <f>R12+T13+T14+T15</f>
        <v>0</v>
      </c>
    </row>
    <row r="13" spans="1:24" ht="15" customHeight="1" x14ac:dyDescent="0.45">
      <c r="A13" s="201">
        <v>3</v>
      </c>
      <c r="B13" s="201">
        <f t="shared" si="0"/>
        <v>4</v>
      </c>
      <c r="C13" s="202">
        <f t="shared" si="1"/>
        <v>7011</v>
      </c>
      <c r="E13" s="222" t="s">
        <v>234</v>
      </c>
      <c r="F13" s="222" t="s">
        <v>234</v>
      </c>
      <c r="G13" s="226">
        <v>7011</v>
      </c>
      <c r="H13" s="222" t="s">
        <v>234</v>
      </c>
      <c r="I13" s="222" t="s">
        <v>234</v>
      </c>
      <c r="J13" s="222" t="s">
        <v>234</v>
      </c>
      <c r="K13" s="222" t="s">
        <v>234</v>
      </c>
      <c r="L13" s="222" t="s">
        <v>234</v>
      </c>
      <c r="M13" s="226" t="s">
        <v>1055</v>
      </c>
      <c r="N13" s="224"/>
      <c r="P13" s="225">
        <f>N13</f>
        <v>0</v>
      </c>
      <c r="R13" s="224"/>
      <c r="T13" s="225">
        <f>R13</f>
        <v>0</v>
      </c>
    </row>
    <row r="14" spans="1:24" ht="15" customHeight="1" x14ac:dyDescent="0.45">
      <c r="A14" s="201">
        <v>4</v>
      </c>
      <c r="B14" s="201">
        <f t="shared" si="0"/>
        <v>4</v>
      </c>
      <c r="C14" s="202">
        <f t="shared" si="1"/>
        <v>7012</v>
      </c>
      <c r="E14" s="222" t="s">
        <v>234</v>
      </c>
      <c r="F14" s="222" t="s">
        <v>234</v>
      </c>
      <c r="G14" s="226">
        <v>7012</v>
      </c>
      <c r="H14" s="222" t="s">
        <v>234</v>
      </c>
      <c r="I14" s="222" t="s">
        <v>234</v>
      </c>
      <c r="J14" s="222" t="s">
        <v>234</v>
      </c>
      <c r="K14" s="222" t="s">
        <v>234</v>
      </c>
      <c r="L14" s="222" t="s">
        <v>234</v>
      </c>
      <c r="M14" s="226" t="s">
        <v>1056</v>
      </c>
      <c r="N14" s="224"/>
      <c r="P14" s="225">
        <f t="shared" ref="P14:P15" si="2">N14</f>
        <v>0</v>
      </c>
      <c r="R14" s="224"/>
      <c r="T14" s="225">
        <f t="shared" ref="T14:T15" si="3">R14</f>
        <v>0</v>
      </c>
    </row>
    <row r="15" spans="1:24" ht="15" customHeight="1" x14ac:dyDescent="0.45">
      <c r="A15" s="201">
        <v>5</v>
      </c>
      <c r="B15" s="201">
        <f t="shared" si="0"/>
        <v>4</v>
      </c>
      <c r="C15" s="202">
        <f t="shared" si="1"/>
        <v>7013</v>
      </c>
      <c r="E15" s="222" t="s">
        <v>234</v>
      </c>
      <c r="F15" s="222" t="s">
        <v>234</v>
      </c>
      <c r="G15" s="226">
        <v>7013</v>
      </c>
      <c r="H15" s="222" t="s">
        <v>234</v>
      </c>
      <c r="I15" s="222" t="s">
        <v>234</v>
      </c>
      <c r="J15" s="222" t="s">
        <v>234</v>
      </c>
      <c r="K15" s="222" t="s">
        <v>234</v>
      </c>
      <c r="L15" s="222" t="s">
        <v>234</v>
      </c>
      <c r="M15" s="226" t="s">
        <v>1057</v>
      </c>
      <c r="N15" s="224"/>
      <c r="P15" s="225">
        <f t="shared" si="2"/>
        <v>0</v>
      </c>
      <c r="R15" s="224"/>
      <c r="T15" s="225">
        <f t="shared" si="3"/>
        <v>0</v>
      </c>
    </row>
    <row r="16" spans="1:24" ht="15" customHeight="1" x14ac:dyDescent="0.45">
      <c r="A16" s="201">
        <v>6</v>
      </c>
      <c r="B16" s="201">
        <f t="shared" si="0"/>
        <v>3</v>
      </c>
      <c r="C16" s="202">
        <f t="shared" si="1"/>
        <v>702</v>
      </c>
      <c r="E16" s="222" t="s">
        <v>234</v>
      </c>
      <c r="F16" s="223">
        <v>702</v>
      </c>
      <c r="G16" s="222" t="s">
        <v>234</v>
      </c>
      <c r="H16" s="222" t="s">
        <v>234</v>
      </c>
      <c r="I16" s="222" t="s">
        <v>234</v>
      </c>
      <c r="J16" s="222" t="s">
        <v>234</v>
      </c>
      <c r="K16" s="222" t="s">
        <v>234</v>
      </c>
      <c r="L16" s="222" t="s">
        <v>234</v>
      </c>
      <c r="M16" s="223" t="s">
        <v>1058</v>
      </c>
      <c r="N16" s="224"/>
      <c r="P16" s="225">
        <f>N16-P17-P18-P19-P20-P21-P22-P23-P24-P25-P26-P27-P28-P29-P30</f>
        <v>0</v>
      </c>
      <c r="R16" s="224"/>
      <c r="T16" s="225">
        <f>R16+T17+T18+T22+T27+T30</f>
        <v>0</v>
      </c>
    </row>
    <row r="17" spans="1:20" ht="15" customHeight="1" x14ac:dyDescent="0.45">
      <c r="A17" s="201">
        <v>7</v>
      </c>
      <c r="B17" s="201">
        <f t="shared" si="0"/>
        <v>4</v>
      </c>
      <c r="C17" s="202">
        <f t="shared" si="1"/>
        <v>7021</v>
      </c>
      <c r="E17" s="222" t="s">
        <v>234</v>
      </c>
      <c r="F17" s="222" t="s">
        <v>234</v>
      </c>
      <c r="G17" s="226">
        <v>7021</v>
      </c>
      <c r="H17" s="222" t="s">
        <v>234</v>
      </c>
      <c r="I17" s="222" t="s">
        <v>234</v>
      </c>
      <c r="J17" s="222" t="s">
        <v>234</v>
      </c>
      <c r="K17" s="222" t="s">
        <v>234</v>
      </c>
      <c r="L17" s="222" t="s">
        <v>234</v>
      </c>
      <c r="M17" s="226" t="s">
        <v>237</v>
      </c>
      <c r="N17" s="224"/>
      <c r="P17" s="225">
        <f>N17</f>
        <v>0</v>
      </c>
      <c r="R17" s="224"/>
      <c r="T17" s="225">
        <f>R17</f>
        <v>0</v>
      </c>
    </row>
    <row r="18" spans="1:20" ht="15" customHeight="1" x14ac:dyDescent="0.45">
      <c r="A18" s="201">
        <v>8</v>
      </c>
      <c r="B18" s="201">
        <f t="shared" si="0"/>
        <v>4</v>
      </c>
      <c r="C18" s="202">
        <f t="shared" si="1"/>
        <v>7022</v>
      </c>
      <c r="E18" s="222" t="s">
        <v>234</v>
      </c>
      <c r="F18" s="222" t="s">
        <v>234</v>
      </c>
      <c r="G18" s="226">
        <v>7022</v>
      </c>
      <c r="H18" s="222" t="s">
        <v>234</v>
      </c>
      <c r="I18" s="222" t="s">
        <v>234</v>
      </c>
      <c r="J18" s="222" t="s">
        <v>234</v>
      </c>
      <c r="K18" s="222" t="s">
        <v>234</v>
      </c>
      <c r="L18" s="222" t="s">
        <v>234</v>
      </c>
      <c r="M18" s="226" t="s">
        <v>1059</v>
      </c>
      <c r="N18" s="224"/>
      <c r="P18" s="225">
        <f>N18-P19-P20-P21</f>
        <v>0</v>
      </c>
      <c r="R18" s="224"/>
      <c r="T18" s="225">
        <f>R18+T19+T20+T21</f>
        <v>0</v>
      </c>
    </row>
    <row r="19" spans="1:20" ht="15" customHeight="1" x14ac:dyDescent="0.45">
      <c r="A19" s="201">
        <v>9</v>
      </c>
      <c r="B19" s="201">
        <f t="shared" si="0"/>
        <v>5</v>
      </c>
      <c r="C19" s="202">
        <f t="shared" si="1"/>
        <v>70221</v>
      </c>
      <c r="E19" s="222" t="s">
        <v>234</v>
      </c>
      <c r="F19" s="222" t="s">
        <v>234</v>
      </c>
      <c r="G19" s="222" t="s">
        <v>234</v>
      </c>
      <c r="H19" s="227">
        <v>70221</v>
      </c>
      <c r="I19" s="222" t="s">
        <v>234</v>
      </c>
      <c r="J19" s="222" t="s">
        <v>234</v>
      </c>
      <c r="K19" s="222" t="s">
        <v>234</v>
      </c>
      <c r="L19" s="222" t="s">
        <v>234</v>
      </c>
      <c r="M19" s="227" t="s">
        <v>1060</v>
      </c>
      <c r="N19" s="224"/>
      <c r="P19" s="225">
        <f>N19</f>
        <v>0</v>
      </c>
      <c r="R19" s="224"/>
      <c r="T19" s="225">
        <f>R19</f>
        <v>0</v>
      </c>
    </row>
    <row r="20" spans="1:20" ht="15" customHeight="1" x14ac:dyDescent="0.45">
      <c r="A20" s="201">
        <v>10</v>
      </c>
      <c r="B20" s="201">
        <f t="shared" si="0"/>
        <v>5</v>
      </c>
      <c r="C20" s="202">
        <f t="shared" si="1"/>
        <v>70222</v>
      </c>
      <c r="E20" s="222" t="s">
        <v>234</v>
      </c>
      <c r="F20" s="222" t="s">
        <v>234</v>
      </c>
      <c r="G20" s="222" t="s">
        <v>234</v>
      </c>
      <c r="H20" s="227">
        <v>70222</v>
      </c>
      <c r="I20" s="222" t="s">
        <v>234</v>
      </c>
      <c r="J20" s="222" t="s">
        <v>234</v>
      </c>
      <c r="K20" s="222" t="s">
        <v>234</v>
      </c>
      <c r="L20" s="222" t="s">
        <v>234</v>
      </c>
      <c r="M20" s="227" t="s">
        <v>1061</v>
      </c>
      <c r="N20" s="224"/>
      <c r="P20" s="225">
        <f t="shared" ref="P20:P21" si="4">N20</f>
        <v>0</v>
      </c>
      <c r="R20" s="224"/>
      <c r="T20" s="225">
        <f t="shared" ref="T20:T21" si="5">R20</f>
        <v>0</v>
      </c>
    </row>
    <row r="21" spans="1:20" ht="15" customHeight="1" x14ac:dyDescent="0.45">
      <c r="A21" s="201">
        <v>11</v>
      </c>
      <c r="B21" s="201">
        <f t="shared" si="0"/>
        <v>5</v>
      </c>
      <c r="C21" s="202">
        <f t="shared" si="1"/>
        <v>70228</v>
      </c>
      <c r="E21" s="222" t="s">
        <v>234</v>
      </c>
      <c r="F21" s="222" t="s">
        <v>234</v>
      </c>
      <c r="G21" s="222" t="s">
        <v>234</v>
      </c>
      <c r="H21" s="227">
        <v>70228</v>
      </c>
      <c r="I21" s="222" t="s">
        <v>234</v>
      </c>
      <c r="J21" s="222" t="s">
        <v>234</v>
      </c>
      <c r="K21" s="222" t="s">
        <v>234</v>
      </c>
      <c r="L21" s="222" t="s">
        <v>234</v>
      </c>
      <c r="M21" s="227" t="s">
        <v>1062</v>
      </c>
      <c r="N21" s="224"/>
      <c r="P21" s="225">
        <f t="shared" si="4"/>
        <v>0</v>
      </c>
      <c r="R21" s="224"/>
      <c r="T21" s="225">
        <f t="shared" si="5"/>
        <v>0</v>
      </c>
    </row>
    <row r="22" spans="1:20" ht="15" customHeight="1" x14ac:dyDescent="0.45">
      <c r="A22" s="201">
        <v>12</v>
      </c>
      <c r="B22" s="201">
        <f t="shared" si="0"/>
        <v>4</v>
      </c>
      <c r="C22" s="202">
        <f t="shared" si="1"/>
        <v>7023</v>
      </c>
      <c r="E22" s="222" t="s">
        <v>234</v>
      </c>
      <c r="F22" s="222" t="s">
        <v>234</v>
      </c>
      <c r="G22" s="226">
        <v>7023</v>
      </c>
      <c r="H22" s="222" t="s">
        <v>234</v>
      </c>
      <c r="I22" s="222" t="s">
        <v>234</v>
      </c>
      <c r="J22" s="222" t="s">
        <v>234</v>
      </c>
      <c r="K22" s="222" t="s">
        <v>234</v>
      </c>
      <c r="L22" s="222" t="s">
        <v>234</v>
      </c>
      <c r="M22" s="226" t="s">
        <v>1063</v>
      </c>
      <c r="N22" s="224"/>
      <c r="P22" s="225">
        <f>N22-P23-P24-P25-P26</f>
        <v>0</v>
      </c>
      <c r="R22" s="224"/>
      <c r="T22" s="225">
        <f>R22+T23+T24+T25+T26</f>
        <v>0</v>
      </c>
    </row>
    <row r="23" spans="1:20" ht="15" customHeight="1" x14ac:dyDescent="0.45">
      <c r="A23" s="201">
        <v>13</v>
      </c>
      <c r="B23" s="201">
        <f t="shared" si="0"/>
        <v>5</v>
      </c>
      <c r="C23" s="202">
        <f t="shared" si="1"/>
        <v>70231</v>
      </c>
      <c r="E23" s="222" t="s">
        <v>234</v>
      </c>
      <c r="F23" s="222" t="s">
        <v>234</v>
      </c>
      <c r="G23" s="222" t="s">
        <v>234</v>
      </c>
      <c r="H23" s="227">
        <v>70231</v>
      </c>
      <c r="I23" s="222" t="s">
        <v>234</v>
      </c>
      <c r="J23" s="222" t="s">
        <v>234</v>
      </c>
      <c r="K23" s="222" t="s">
        <v>234</v>
      </c>
      <c r="L23" s="222" t="s">
        <v>234</v>
      </c>
      <c r="M23" s="227" t="s">
        <v>334</v>
      </c>
      <c r="N23" s="224"/>
      <c r="P23" s="225">
        <f t="shared" ref="P23:P26" si="6">N23</f>
        <v>0</v>
      </c>
      <c r="R23" s="224"/>
      <c r="T23" s="225">
        <f t="shared" ref="T23:T26" si="7">R23</f>
        <v>0</v>
      </c>
    </row>
    <row r="24" spans="1:20" ht="15" customHeight="1" x14ac:dyDescent="0.45">
      <c r="A24" s="201">
        <v>14</v>
      </c>
      <c r="B24" s="201">
        <f t="shared" si="0"/>
        <v>5</v>
      </c>
      <c r="C24" s="202">
        <f t="shared" si="1"/>
        <v>70232</v>
      </c>
      <c r="E24" s="222" t="s">
        <v>234</v>
      </c>
      <c r="F24" s="222" t="s">
        <v>234</v>
      </c>
      <c r="G24" s="222" t="s">
        <v>234</v>
      </c>
      <c r="H24" s="227">
        <v>70232</v>
      </c>
      <c r="I24" s="222" t="s">
        <v>234</v>
      </c>
      <c r="J24" s="222" t="s">
        <v>234</v>
      </c>
      <c r="K24" s="222" t="s">
        <v>234</v>
      </c>
      <c r="L24" s="222" t="s">
        <v>234</v>
      </c>
      <c r="M24" s="227" t="s">
        <v>336</v>
      </c>
      <c r="N24" s="224"/>
      <c r="P24" s="225">
        <f t="shared" si="6"/>
        <v>0</v>
      </c>
      <c r="R24" s="224"/>
      <c r="T24" s="225">
        <f t="shared" si="7"/>
        <v>0</v>
      </c>
    </row>
    <row r="25" spans="1:20" ht="15" customHeight="1" x14ac:dyDescent="0.45">
      <c r="A25" s="201">
        <v>15</v>
      </c>
      <c r="B25" s="201">
        <f t="shared" si="0"/>
        <v>5</v>
      </c>
      <c r="C25" s="202">
        <f t="shared" si="1"/>
        <v>70233</v>
      </c>
      <c r="E25" s="222" t="s">
        <v>234</v>
      </c>
      <c r="F25" s="222" t="s">
        <v>234</v>
      </c>
      <c r="G25" s="222" t="s">
        <v>234</v>
      </c>
      <c r="H25" s="227">
        <v>70233</v>
      </c>
      <c r="I25" s="222" t="s">
        <v>234</v>
      </c>
      <c r="J25" s="222" t="s">
        <v>234</v>
      </c>
      <c r="K25" s="222" t="s">
        <v>234</v>
      </c>
      <c r="L25" s="222" t="s">
        <v>234</v>
      </c>
      <c r="M25" s="227" t="s">
        <v>333</v>
      </c>
      <c r="N25" s="224"/>
      <c r="P25" s="225">
        <f t="shared" si="6"/>
        <v>0</v>
      </c>
      <c r="R25" s="224"/>
      <c r="T25" s="225">
        <f t="shared" si="7"/>
        <v>0</v>
      </c>
    </row>
    <row r="26" spans="1:20" ht="15" customHeight="1" x14ac:dyDescent="0.45">
      <c r="A26" s="201">
        <v>16</v>
      </c>
      <c r="B26" s="201">
        <f t="shared" si="0"/>
        <v>5</v>
      </c>
      <c r="C26" s="202">
        <f t="shared" si="1"/>
        <v>70238</v>
      </c>
      <c r="E26" s="222" t="s">
        <v>234</v>
      </c>
      <c r="F26" s="222" t="s">
        <v>234</v>
      </c>
      <c r="G26" s="222" t="s">
        <v>234</v>
      </c>
      <c r="H26" s="227">
        <v>70238</v>
      </c>
      <c r="I26" s="222" t="s">
        <v>234</v>
      </c>
      <c r="J26" s="222" t="s">
        <v>234</v>
      </c>
      <c r="K26" s="222" t="s">
        <v>234</v>
      </c>
      <c r="L26" s="222" t="s">
        <v>234</v>
      </c>
      <c r="M26" s="227" t="s">
        <v>1064</v>
      </c>
      <c r="N26" s="224"/>
      <c r="P26" s="225">
        <f t="shared" si="6"/>
        <v>0</v>
      </c>
      <c r="R26" s="224"/>
      <c r="T26" s="225">
        <f t="shared" si="7"/>
        <v>0</v>
      </c>
    </row>
    <row r="27" spans="1:20" ht="15" customHeight="1" x14ac:dyDescent="0.45">
      <c r="A27" s="201">
        <v>17</v>
      </c>
      <c r="B27" s="201">
        <f t="shared" si="0"/>
        <v>4</v>
      </c>
      <c r="C27" s="202">
        <f t="shared" si="1"/>
        <v>7024</v>
      </c>
      <c r="E27" s="222" t="s">
        <v>234</v>
      </c>
      <c r="F27" s="222" t="s">
        <v>234</v>
      </c>
      <c r="G27" s="226">
        <v>7024</v>
      </c>
      <c r="H27" s="222" t="s">
        <v>234</v>
      </c>
      <c r="I27" s="222" t="s">
        <v>234</v>
      </c>
      <c r="J27" s="222" t="s">
        <v>234</v>
      </c>
      <c r="K27" s="222" t="s">
        <v>234</v>
      </c>
      <c r="L27" s="222" t="s">
        <v>234</v>
      </c>
      <c r="M27" s="226" t="s">
        <v>239</v>
      </c>
      <c r="N27" s="224"/>
      <c r="P27" s="225">
        <f>N27-P28-P29</f>
        <v>0</v>
      </c>
      <c r="R27" s="224"/>
      <c r="T27" s="225">
        <f>R27+T28+T29</f>
        <v>0</v>
      </c>
    </row>
    <row r="28" spans="1:20" ht="15" customHeight="1" x14ac:dyDescent="0.45">
      <c r="A28" s="201">
        <v>18</v>
      </c>
      <c r="B28" s="201">
        <f t="shared" si="0"/>
        <v>5</v>
      </c>
      <c r="C28" s="202">
        <f t="shared" si="1"/>
        <v>70241</v>
      </c>
      <c r="E28" s="222" t="s">
        <v>234</v>
      </c>
      <c r="F28" s="222" t="s">
        <v>234</v>
      </c>
      <c r="G28" s="222" t="s">
        <v>234</v>
      </c>
      <c r="H28" s="227">
        <v>70241</v>
      </c>
      <c r="I28" s="222" t="s">
        <v>234</v>
      </c>
      <c r="J28" s="222" t="s">
        <v>234</v>
      </c>
      <c r="K28" s="222" t="s">
        <v>234</v>
      </c>
      <c r="L28" s="222" t="s">
        <v>234</v>
      </c>
      <c r="M28" s="227" t="s">
        <v>1065</v>
      </c>
      <c r="N28" s="224"/>
      <c r="P28" s="225">
        <f t="shared" ref="P28:P29" si="8">N28</f>
        <v>0</v>
      </c>
      <c r="R28" s="224"/>
      <c r="T28" s="225">
        <f t="shared" ref="T28:T29" si="9">R28</f>
        <v>0</v>
      </c>
    </row>
    <row r="29" spans="1:20" ht="15" customHeight="1" x14ac:dyDescent="0.45">
      <c r="A29" s="201">
        <v>19</v>
      </c>
      <c r="B29" s="201">
        <f t="shared" si="0"/>
        <v>5</v>
      </c>
      <c r="C29" s="202">
        <f t="shared" si="1"/>
        <v>70248</v>
      </c>
      <c r="E29" s="222" t="s">
        <v>234</v>
      </c>
      <c r="F29" s="222" t="s">
        <v>234</v>
      </c>
      <c r="G29" s="222" t="s">
        <v>234</v>
      </c>
      <c r="H29" s="227">
        <v>70248</v>
      </c>
      <c r="I29" s="222" t="s">
        <v>234</v>
      </c>
      <c r="J29" s="222" t="s">
        <v>234</v>
      </c>
      <c r="K29" s="222" t="s">
        <v>234</v>
      </c>
      <c r="L29" s="222" t="s">
        <v>234</v>
      </c>
      <c r="M29" s="227" t="s">
        <v>243</v>
      </c>
      <c r="N29" s="224"/>
      <c r="P29" s="225">
        <f t="shared" si="8"/>
        <v>0</v>
      </c>
      <c r="R29" s="224"/>
      <c r="T29" s="225">
        <f t="shared" si="9"/>
        <v>0</v>
      </c>
    </row>
    <row r="30" spans="1:20" ht="15" customHeight="1" x14ac:dyDescent="0.45">
      <c r="A30" s="201">
        <v>20</v>
      </c>
      <c r="B30" s="201">
        <f t="shared" si="0"/>
        <v>4</v>
      </c>
      <c r="C30" s="202">
        <f t="shared" si="1"/>
        <v>7028</v>
      </c>
      <c r="E30" s="222" t="s">
        <v>234</v>
      </c>
      <c r="F30" s="222" t="s">
        <v>234</v>
      </c>
      <c r="G30" s="226">
        <v>7028</v>
      </c>
      <c r="H30" s="222" t="s">
        <v>234</v>
      </c>
      <c r="I30" s="222" t="s">
        <v>234</v>
      </c>
      <c r="J30" s="222" t="s">
        <v>234</v>
      </c>
      <c r="K30" s="222" t="s">
        <v>234</v>
      </c>
      <c r="L30" s="222" t="s">
        <v>234</v>
      </c>
      <c r="M30" s="226" t="s">
        <v>1066</v>
      </c>
      <c r="N30" s="224"/>
      <c r="P30" s="225">
        <f>N30</f>
        <v>0</v>
      </c>
      <c r="R30" s="224"/>
      <c r="T30" s="225">
        <f>R30</f>
        <v>0</v>
      </c>
    </row>
    <row r="31" spans="1:20" ht="15" customHeight="1" x14ac:dyDescent="0.45">
      <c r="A31" s="201">
        <v>21</v>
      </c>
      <c r="B31" s="201">
        <f t="shared" si="0"/>
        <v>3</v>
      </c>
      <c r="C31" s="202">
        <f t="shared" si="1"/>
        <v>703</v>
      </c>
      <c r="E31" s="222" t="s">
        <v>234</v>
      </c>
      <c r="F31" s="223">
        <v>703</v>
      </c>
      <c r="G31" s="222" t="s">
        <v>234</v>
      </c>
      <c r="H31" s="222" t="s">
        <v>234</v>
      </c>
      <c r="I31" s="222" t="s">
        <v>234</v>
      </c>
      <c r="J31" s="222" t="s">
        <v>234</v>
      </c>
      <c r="K31" s="222" t="s">
        <v>234</v>
      </c>
      <c r="L31" s="222" t="s">
        <v>234</v>
      </c>
      <c r="M31" s="223" t="s">
        <v>1067</v>
      </c>
      <c r="N31" s="224"/>
      <c r="P31" s="225">
        <f>N31</f>
        <v>0</v>
      </c>
      <c r="R31" s="224"/>
      <c r="T31" s="225">
        <f>R31</f>
        <v>0</v>
      </c>
    </row>
    <row r="32" spans="1:20" ht="15" customHeight="1" x14ac:dyDescent="0.45">
      <c r="A32" s="201">
        <v>22</v>
      </c>
      <c r="B32" s="201">
        <f t="shared" si="0"/>
        <v>3</v>
      </c>
      <c r="C32" s="202">
        <f t="shared" si="1"/>
        <v>704</v>
      </c>
      <c r="E32" s="222" t="s">
        <v>234</v>
      </c>
      <c r="F32" s="223">
        <v>704</v>
      </c>
      <c r="G32" s="222" t="s">
        <v>234</v>
      </c>
      <c r="H32" s="222" t="s">
        <v>234</v>
      </c>
      <c r="I32" s="222" t="s">
        <v>234</v>
      </c>
      <c r="J32" s="222" t="s">
        <v>234</v>
      </c>
      <c r="K32" s="222" t="s">
        <v>234</v>
      </c>
      <c r="L32" s="222" t="s">
        <v>234</v>
      </c>
      <c r="M32" s="223" t="s">
        <v>1068</v>
      </c>
      <c r="N32" s="224"/>
      <c r="P32" s="225">
        <f>N32-P33-P34-P35-P36-P37</f>
        <v>0</v>
      </c>
      <c r="R32" s="224"/>
      <c r="T32" s="225">
        <f>R32+T33+T34+T35</f>
        <v>0</v>
      </c>
    </row>
    <row r="33" spans="1:20" ht="15" customHeight="1" x14ac:dyDescent="0.45">
      <c r="A33" s="201">
        <v>23</v>
      </c>
      <c r="B33" s="201">
        <f t="shared" si="0"/>
        <v>4</v>
      </c>
      <c r="C33" s="202">
        <f t="shared" si="1"/>
        <v>7041</v>
      </c>
      <c r="E33" s="222" t="s">
        <v>234</v>
      </c>
      <c r="F33" s="222" t="s">
        <v>234</v>
      </c>
      <c r="G33" s="226">
        <v>7041</v>
      </c>
      <c r="H33" s="222" t="s">
        <v>234</v>
      </c>
      <c r="I33" s="222" t="s">
        <v>234</v>
      </c>
      <c r="J33" s="222" t="s">
        <v>234</v>
      </c>
      <c r="K33" s="222" t="s">
        <v>234</v>
      </c>
      <c r="L33" s="222" t="s">
        <v>234</v>
      </c>
      <c r="M33" s="226" t="s">
        <v>883</v>
      </c>
      <c r="N33" s="224"/>
      <c r="P33" s="225">
        <f t="shared" ref="P33:P34" si="10">N33</f>
        <v>0</v>
      </c>
      <c r="R33" s="224"/>
      <c r="T33" s="225">
        <f t="shared" ref="T33:T34" si="11">R33</f>
        <v>0</v>
      </c>
    </row>
    <row r="34" spans="1:20" ht="15" customHeight="1" x14ac:dyDescent="0.45">
      <c r="A34" s="201">
        <v>24</v>
      </c>
      <c r="B34" s="201">
        <f t="shared" si="0"/>
        <v>4</v>
      </c>
      <c r="C34" s="202">
        <f t="shared" si="1"/>
        <v>7042</v>
      </c>
      <c r="E34" s="222" t="s">
        <v>234</v>
      </c>
      <c r="F34" s="222" t="s">
        <v>234</v>
      </c>
      <c r="G34" s="226">
        <v>7042</v>
      </c>
      <c r="H34" s="222" t="s">
        <v>234</v>
      </c>
      <c r="I34" s="222" t="s">
        <v>234</v>
      </c>
      <c r="J34" s="222" t="s">
        <v>234</v>
      </c>
      <c r="K34" s="222" t="s">
        <v>234</v>
      </c>
      <c r="L34" s="222" t="s">
        <v>234</v>
      </c>
      <c r="M34" s="226" t="s">
        <v>1069</v>
      </c>
      <c r="N34" s="224"/>
      <c r="P34" s="225">
        <f t="shared" si="10"/>
        <v>0</v>
      </c>
      <c r="R34" s="224"/>
      <c r="T34" s="225">
        <f t="shared" si="11"/>
        <v>0</v>
      </c>
    </row>
    <row r="35" spans="1:20" ht="15" customHeight="1" x14ac:dyDescent="0.45">
      <c r="A35" s="201">
        <v>25</v>
      </c>
      <c r="B35" s="201">
        <f t="shared" si="0"/>
        <v>4</v>
      </c>
      <c r="C35" s="202">
        <f t="shared" si="1"/>
        <v>7043</v>
      </c>
      <c r="E35" s="222" t="s">
        <v>234</v>
      </c>
      <c r="F35" s="222" t="s">
        <v>234</v>
      </c>
      <c r="G35" s="226">
        <v>7043</v>
      </c>
      <c r="H35" s="222" t="s">
        <v>234</v>
      </c>
      <c r="I35" s="222" t="s">
        <v>234</v>
      </c>
      <c r="J35" s="222" t="s">
        <v>234</v>
      </c>
      <c r="K35" s="222" t="s">
        <v>234</v>
      </c>
      <c r="L35" s="222" t="s">
        <v>234</v>
      </c>
      <c r="M35" s="226" t="s">
        <v>1070</v>
      </c>
      <c r="N35" s="224"/>
      <c r="P35" s="225">
        <f>N35-P36-P37</f>
        <v>0</v>
      </c>
      <c r="R35" s="224"/>
      <c r="T35" s="225">
        <f>R35+T36+T37</f>
        <v>0</v>
      </c>
    </row>
    <row r="36" spans="1:20" ht="15" customHeight="1" x14ac:dyDescent="0.45">
      <c r="A36" s="201">
        <v>26</v>
      </c>
      <c r="B36" s="201">
        <f t="shared" si="0"/>
        <v>5</v>
      </c>
      <c r="C36" s="202">
        <f t="shared" si="1"/>
        <v>70431</v>
      </c>
      <c r="E36" s="222" t="s">
        <v>234</v>
      </c>
      <c r="F36" s="222" t="s">
        <v>234</v>
      </c>
      <c r="G36" s="222" t="s">
        <v>234</v>
      </c>
      <c r="H36" s="227">
        <v>70431</v>
      </c>
      <c r="I36" s="222" t="s">
        <v>234</v>
      </c>
      <c r="J36" s="222" t="s">
        <v>234</v>
      </c>
      <c r="K36" s="222" t="s">
        <v>234</v>
      </c>
      <c r="L36" s="222" t="s">
        <v>234</v>
      </c>
      <c r="M36" s="227" t="s">
        <v>1071</v>
      </c>
      <c r="N36" s="224"/>
      <c r="P36" s="225">
        <f t="shared" ref="P36:P37" si="12">N36</f>
        <v>0</v>
      </c>
      <c r="R36" s="224"/>
      <c r="T36" s="225">
        <f t="shared" ref="T36:T37" si="13">R36</f>
        <v>0</v>
      </c>
    </row>
    <row r="37" spans="1:20" ht="15" customHeight="1" x14ac:dyDescent="0.45">
      <c r="A37" s="201">
        <v>27</v>
      </c>
      <c r="B37" s="201">
        <f t="shared" si="0"/>
        <v>5</v>
      </c>
      <c r="C37" s="202">
        <f t="shared" si="1"/>
        <v>70438</v>
      </c>
      <c r="E37" s="222" t="s">
        <v>234</v>
      </c>
      <c r="F37" s="222" t="s">
        <v>234</v>
      </c>
      <c r="G37" s="222" t="s">
        <v>234</v>
      </c>
      <c r="H37" s="227">
        <v>70438</v>
      </c>
      <c r="I37" s="222" t="s">
        <v>234</v>
      </c>
      <c r="J37" s="222" t="s">
        <v>234</v>
      </c>
      <c r="K37" s="222" t="s">
        <v>234</v>
      </c>
      <c r="L37" s="222" t="s">
        <v>234</v>
      </c>
      <c r="M37" s="227" t="s">
        <v>1072</v>
      </c>
      <c r="N37" s="224"/>
      <c r="P37" s="225">
        <f t="shared" si="12"/>
        <v>0</v>
      </c>
      <c r="R37" s="224"/>
      <c r="T37" s="225">
        <f t="shared" si="13"/>
        <v>0</v>
      </c>
    </row>
    <row r="38" spans="1:20" ht="15" customHeight="1" x14ac:dyDescent="0.45">
      <c r="A38" s="201">
        <v>28</v>
      </c>
      <c r="B38" s="201">
        <f t="shared" si="0"/>
        <v>3</v>
      </c>
      <c r="C38" s="202">
        <f t="shared" si="1"/>
        <v>705</v>
      </c>
      <c r="E38" s="222" t="s">
        <v>234</v>
      </c>
      <c r="F38" s="223">
        <v>705</v>
      </c>
      <c r="G38" s="222" t="s">
        <v>234</v>
      </c>
      <c r="H38" s="222" t="s">
        <v>234</v>
      </c>
      <c r="I38" s="222" t="s">
        <v>234</v>
      </c>
      <c r="J38" s="222" t="s">
        <v>234</v>
      </c>
      <c r="K38" s="222" t="s">
        <v>234</v>
      </c>
      <c r="L38" s="222" t="s">
        <v>234</v>
      </c>
      <c r="M38" s="223" t="s">
        <v>1073</v>
      </c>
      <c r="N38" s="224"/>
      <c r="P38" s="225">
        <f>N38-SUM(P39:P66)</f>
        <v>0</v>
      </c>
      <c r="R38" s="224"/>
      <c r="T38" s="225">
        <f>R38+T39+T65+T66</f>
        <v>0</v>
      </c>
    </row>
    <row r="39" spans="1:20" ht="15" customHeight="1" x14ac:dyDescent="0.45">
      <c r="A39" s="201">
        <v>29</v>
      </c>
      <c r="B39" s="201">
        <f t="shared" si="0"/>
        <v>4</v>
      </c>
      <c r="C39" s="202">
        <f t="shared" si="1"/>
        <v>7051</v>
      </c>
      <c r="E39" s="222" t="s">
        <v>234</v>
      </c>
      <c r="F39" s="222" t="s">
        <v>234</v>
      </c>
      <c r="G39" s="226">
        <v>7051</v>
      </c>
      <c r="H39" s="222" t="s">
        <v>234</v>
      </c>
      <c r="I39" s="222" t="s">
        <v>234</v>
      </c>
      <c r="J39" s="222" t="s">
        <v>234</v>
      </c>
      <c r="K39" s="222" t="s">
        <v>234</v>
      </c>
      <c r="L39" s="222" t="s">
        <v>234</v>
      </c>
      <c r="M39" s="226" t="s">
        <v>1074</v>
      </c>
      <c r="N39" s="224"/>
      <c r="P39" s="225">
        <f>N39-SUM(P40:P64)</f>
        <v>0</v>
      </c>
      <c r="R39" s="224"/>
      <c r="T39" s="225">
        <f>R39+T40+T41+T42+T48+T49+T61+T64</f>
        <v>0</v>
      </c>
    </row>
    <row r="40" spans="1:20" ht="15" customHeight="1" x14ac:dyDescent="0.45">
      <c r="A40" s="201">
        <v>30</v>
      </c>
      <c r="B40" s="201">
        <f t="shared" si="0"/>
        <v>5</v>
      </c>
      <c r="C40" s="202">
        <f t="shared" si="1"/>
        <v>70511</v>
      </c>
      <c r="E40" s="222" t="s">
        <v>234</v>
      </c>
      <c r="F40" s="222" t="s">
        <v>234</v>
      </c>
      <c r="G40" s="222" t="s">
        <v>234</v>
      </c>
      <c r="H40" s="227">
        <v>70511</v>
      </c>
      <c r="I40" s="222" t="s">
        <v>234</v>
      </c>
      <c r="J40" s="222" t="s">
        <v>234</v>
      </c>
      <c r="K40" s="222" t="s">
        <v>234</v>
      </c>
      <c r="L40" s="222" t="s">
        <v>234</v>
      </c>
      <c r="M40" s="227" t="s">
        <v>297</v>
      </c>
      <c r="N40" s="224"/>
      <c r="P40" s="225">
        <f t="shared" ref="P40:P41" si="14">N40</f>
        <v>0</v>
      </c>
      <c r="R40" s="224"/>
      <c r="T40" s="225">
        <f t="shared" ref="T40:T41" si="15">R40</f>
        <v>0</v>
      </c>
    </row>
    <row r="41" spans="1:20" ht="15" customHeight="1" x14ac:dyDescent="0.45">
      <c r="A41" s="201">
        <v>31</v>
      </c>
      <c r="B41" s="201">
        <f t="shared" si="0"/>
        <v>5</v>
      </c>
      <c r="C41" s="202">
        <f t="shared" si="1"/>
        <v>70512</v>
      </c>
      <c r="E41" s="222" t="s">
        <v>234</v>
      </c>
      <c r="F41" s="222" t="s">
        <v>234</v>
      </c>
      <c r="G41" s="222" t="s">
        <v>234</v>
      </c>
      <c r="H41" s="227">
        <v>70512</v>
      </c>
      <c r="I41" s="222" t="s">
        <v>234</v>
      </c>
      <c r="J41" s="222" t="s">
        <v>234</v>
      </c>
      <c r="K41" s="222" t="s">
        <v>234</v>
      </c>
      <c r="L41" s="222" t="s">
        <v>234</v>
      </c>
      <c r="M41" s="227" t="s">
        <v>298</v>
      </c>
      <c r="N41" s="224"/>
      <c r="P41" s="225">
        <f t="shared" si="14"/>
        <v>0</v>
      </c>
      <c r="R41" s="224"/>
      <c r="T41" s="225">
        <f t="shared" si="15"/>
        <v>0</v>
      </c>
    </row>
    <row r="42" spans="1:20" ht="15" customHeight="1" x14ac:dyDescent="0.45">
      <c r="A42" s="201">
        <v>32</v>
      </c>
      <c r="B42" s="201">
        <f t="shared" si="0"/>
        <v>5</v>
      </c>
      <c r="C42" s="202">
        <f t="shared" si="1"/>
        <v>70513</v>
      </c>
      <c r="E42" s="222" t="s">
        <v>234</v>
      </c>
      <c r="F42" s="222" t="s">
        <v>234</v>
      </c>
      <c r="G42" s="222" t="s">
        <v>234</v>
      </c>
      <c r="H42" s="227">
        <v>70513</v>
      </c>
      <c r="I42" s="222" t="s">
        <v>234</v>
      </c>
      <c r="J42" s="222" t="s">
        <v>234</v>
      </c>
      <c r="K42" s="222" t="s">
        <v>234</v>
      </c>
      <c r="L42" s="222" t="s">
        <v>234</v>
      </c>
      <c r="M42" s="227" t="s">
        <v>299</v>
      </c>
      <c r="N42" s="224"/>
      <c r="P42" s="225">
        <f>N42-P43-P44-P45-P46-P47</f>
        <v>0</v>
      </c>
      <c r="R42" s="224"/>
      <c r="T42" s="225">
        <f>R42+T43+T44+T45+T46+T47</f>
        <v>0</v>
      </c>
    </row>
    <row r="43" spans="1:20" ht="15" customHeight="1" x14ac:dyDescent="0.45">
      <c r="A43" s="201">
        <v>33</v>
      </c>
      <c r="B43" s="201">
        <f t="shared" si="0"/>
        <v>6</v>
      </c>
      <c r="C43" s="202">
        <f t="shared" si="1"/>
        <v>705131</v>
      </c>
      <c r="E43" s="222" t="s">
        <v>234</v>
      </c>
      <c r="F43" s="222" t="s">
        <v>234</v>
      </c>
      <c r="G43" s="222" t="s">
        <v>234</v>
      </c>
      <c r="H43" s="222" t="s">
        <v>234</v>
      </c>
      <c r="I43" s="229">
        <v>705131</v>
      </c>
      <c r="J43" s="222" t="s">
        <v>234</v>
      </c>
      <c r="K43" s="222" t="s">
        <v>234</v>
      </c>
      <c r="L43" s="222" t="s">
        <v>234</v>
      </c>
      <c r="M43" s="229" t="s">
        <v>300</v>
      </c>
      <c r="N43" s="224"/>
      <c r="P43" s="225">
        <f>N43</f>
        <v>0</v>
      </c>
      <c r="R43" s="224"/>
      <c r="T43" s="225">
        <f>R43</f>
        <v>0</v>
      </c>
    </row>
    <row r="44" spans="1:20" ht="15" customHeight="1" x14ac:dyDescent="0.45">
      <c r="A44" s="201">
        <v>34</v>
      </c>
      <c r="B44" s="201">
        <f t="shared" si="0"/>
        <v>6</v>
      </c>
      <c r="C44" s="202">
        <f t="shared" si="1"/>
        <v>705132</v>
      </c>
      <c r="E44" s="222" t="s">
        <v>234</v>
      </c>
      <c r="F44" s="222" t="s">
        <v>234</v>
      </c>
      <c r="G44" s="222" t="s">
        <v>234</v>
      </c>
      <c r="H44" s="222" t="s">
        <v>234</v>
      </c>
      <c r="I44" s="229">
        <v>705132</v>
      </c>
      <c r="J44" s="222" t="s">
        <v>234</v>
      </c>
      <c r="K44" s="222" t="s">
        <v>234</v>
      </c>
      <c r="L44" s="222" t="s">
        <v>234</v>
      </c>
      <c r="M44" s="229" t="s">
        <v>301</v>
      </c>
      <c r="N44" s="224"/>
      <c r="P44" s="225">
        <f t="shared" ref="P44:P47" si="16">N44</f>
        <v>0</v>
      </c>
      <c r="R44" s="224"/>
      <c r="T44" s="225">
        <f t="shared" ref="T44:T47" si="17">R44</f>
        <v>0</v>
      </c>
    </row>
    <row r="45" spans="1:20" ht="15" customHeight="1" x14ac:dyDescent="0.45">
      <c r="A45" s="201">
        <v>35</v>
      </c>
      <c r="B45" s="201">
        <f t="shared" si="0"/>
        <v>6</v>
      </c>
      <c r="C45" s="202">
        <f t="shared" si="1"/>
        <v>705133</v>
      </c>
      <c r="E45" s="222" t="s">
        <v>234</v>
      </c>
      <c r="F45" s="222" t="s">
        <v>234</v>
      </c>
      <c r="G45" s="222" t="s">
        <v>234</v>
      </c>
      <c r="H45" s="222" t="s">
        <v>234</v>
      </c>
      <c r="I45" s="229">
        <v>705133</v>
      </c>
      <c r="J45" s="222" t="s">
        <v>234</v>
      </c>
      <c r="K45" s="222" t="s">
        <v>234</v>
      </c>
      <c r="L45" s="222" t="s">
        <v>234</v>
      </c>
      <c r="M45" s="229" t="s">
        <v>302</v>
      </c>
      <c r="N45" s="224"/>
      <c r="P45" s="225">
        <f t="shared" si="16"/>
        <v>0</v>
      </c>
      <c r="R45" s="224"/>
      <c r="T45" s="225">
        <f t="shared" si="17"/>
        <v>0</v>
      </c>
    </row>
    <row r="46" spans="1:20" ht="15" customHeight="1" x14ac:dyDescent="0.45">
      <c r="A46" s="201">
        <v>36</v>
      </c>
      <c r="B46" s="201">
        <f t="shared" si="0"/>
        <v>6</v>
      </c>
      <c r="C46" s="202">
        <f t="shared" si="1"/>
        <v>705134</v>
      </c>
      <c r="E46" s="222" t="s">
        <v>234</v>
      </c>
      <c r="F46" s="222" t="s">
        <v>234</v>
      </c>
      <c r="G46" s="222" t="s">
        <v>234</v>
      </c>
      <c r="H46" s="222" t="s">
        <v>234</v>
      </c>
      <c r="I46" s="229">
        <v>705134</v>
      </c>
      <c r="J46" s="222" t="s">
        <v>234</v>
      </c>
      <c r="K46" s="222" t="s">
        <v>234</v>
      </c>
      <c r="L46" s="222" t="s">
        <v>234</v>
      </c>
      <c r="M46" s="229" t="s">
        <v>303</v>
      </c>
      <c r="N46" s="224"/>
      <c r="P46" s="225">
        <f t="shared" si="16"/>
        <v>0</v>
      </c>
      <c r="R46" s="224"/>
      <c r="T46" s="225">
        <f t="shared" si="17"/>
        <v>0</v>
      </c>
    </row>
    <row r="47" spans="1:20" ht="15" customHeight="1" x14ac:dyDescent="0.45">
      <c r="A47" s="201">
        <v>37</v>
      </c>
      <c r="B47" s="201">
        <f t="shared" si="0"/>
        <v>6</v>
      </c>
      <c r="C47" s="202">
        <f t="shared" si="1"/>
        <v>705138</v>
      </c>
      <c r="E47" s="222" t="s">
        <v>234</v>
      </c>
      <c r="F47" s="222" t="s">
        <v>234</v>
      </c>
      <c r="G47" s="222" t="s">
        <v>234</v>
      </c>
      <c r="H47" s="222" t="s">
        <v>234</v>
      </c>
      <c r="I47" s="229">
        <v>705138</v>
      </c>
      <c r="J47" s="222" t="s">
        <v>234</v>
      </c>
      <c r="K47" s="222" t="s">
        <v>234</v>
      </c>
      <c r="L47" s="222" t="s">
        <v>234</v>
      </c>
      <c r="M47" s="229" t="s">
        <v>304</v>
      </c>
      <c r="N47" s="224"/>
      <c r="P47" s="225">
        <f t="shared" si="16"/>
        <v>0</v>
      </c>
      <c r="R47" s="224"/>
      <c r="T47" s="225">
        <f t="shared" si="17"/>
        <v>0</v>
      </c>
    </row>
    <row r="48" spans="1:20" ht="15" customHeight="1" x14ac:dyDescent="0.45">
      <c r="A48" s="201">
        <v>38</v>
      </c>
      <c r="B48" s="201">
        <f t="shared" si="0"/>
        <v>5</v>
      </c>
      <c r="C48" s="202">
        <f t="shared" si="1"/>
        <v>70514</v>
      </c>
      <c r="E48" s="222" t="s">
        <v>234</v>
      </c>
      <c r="F48" s="222" t="s">
        <v>234</v>
      </c>
      <c r="G48" s="222" t="s">
        <v>234</v>
      </c>
      <c r="H48" s="227">
        <v>70514</v>
      </c>
      <c r="I48" s="222" t="s">
        <v>234</v>
      </c>
      <c r="J48" s="222" t="s">
        <v>234</v>
      </c>
      <c r="K48" s="222" t="s">
        <v>234</v>
      </c>
      <c r="L48" s="222" t="s">
        <v>234</v>
      </c>
      <c r="M48" s="227" t="s">
        <v>305</v>
      </c>
      <c r="N48" s="224"/>
      <c r="P48" s="225">
        <f>N48</f>
        <v>0</v>
      </c>
      <c r="R48" s="224"/>
      <c r="T48" s="225">
        <f>R48</f>
        <v>0</v>
      </c>
    </row>
    <row r="49" spans="1:20" ht="15" customHeight="1" x14ac:dyDescent="0.45">
      <c r="A49" s="201">
        <v>39</v>
      </c>
      <c r="B49" s="201">
        <f t="shared" si="0"/>
        <v>5</v>
      </c>
      <c r="C49" s="202">
        <f t="shared" si="1"/>
        <v>70515</v>
      </c>
      <c r="E49" s="222" t="s">
        <v>234</v>
      </c>
      <c r="F49" s="222" t="s">
        <v>234</v>
      </c>
      <c r="G49" s="222" t="s">
        <v>234</v>
      </c>
      <c r="H49" s="227">
        <v>70515</v>
      </c>
      <c r="I49" s="222" t="s">
        <v>234</v>
      </c>
      <c r="J49" s="222" t="s">
        <v>234</v>
      </c>
      <c r="K49" s="222" t="s">
        <v>234</v>
      </c>
      <c r="L49" s="222" t="s">
        <v>234</v>
      </c>
      <c r="M49" s="227" t="s">
        <v>306</v>
      </c>
      <c r="N49" s="224"/>
      <c r="P49" s="225">
        <f>N49-P50-P51-P52-P53-P54-P55-P56-P57-P58-P59-P60</f>
        <v>0</v>
      </c>
      <c r="R49" s="224"/>
      <c r="T49" s="225">
        <f>R49+T50+T51+T52+T60</f>
        <v>0</v>
      </c>
    </row>
    <row r="50" spans="1:20" ht="15" customHeight="1" x14ac:dyDescent="0.45">
      <c r="A50" s="201">
        <v>40</v>
      </c>
      <c r="B50" s="201">
        <f t="shared" si="0"/>
        <v>6</v>
      </c>
      <c r="C50" s="202">
        <f t="shared" si="1"/>
        <v>705151</v>
      </c>
      <c r="E50" s="222" t="s">
        <v>234</v>
      </c>
      <c r="F50" s="222" t="s">
        <v>234</v>
      </c>
      <c r="G50" s="222" t="s">
        <v>234</v>
      </c>
      <c r="H50" s="222" t="s">
        <v>234</v>
      </c>
      <c r="I50" s="229">
        <v>705151</v>
      </c>
      <c r="J50" s="222" t="s">
        <v>234</v>
      </c>
      <c r="K50" s="222" t="s">
        <v>234</v>
      </c>
      <c r="L50" s="222" t="s">
        <v>234</v>
      </c>
      <c r="M50" s="229" t="s">
        <v>307</v>
      </c>
      <c r="N50" s="224"/>
      <c r="P50" s="225">
        <f t="shared" ref="P50:P51" si="18">N50</f>
        <v>0</v>
      </c>
      <c r="R50" s="224"/>
      <c r="T50" s="225">
        <f t="shared" ref="T50:T51" si="19">R50</f>
        <v>0</v>
      </c>
    </row>
    <row r="51" spans="1:20" ht="15" customHeight="1" x14ac:dyDescent="0.45">
      <c r="A51" s="201">
        <v>41</v>
      </c>
      <c r="B51" s="201">
        <f t="shared" si="0"/>
        <v>6</v>
      </c>
      <c r="C51" s="202">
        <f t="shared" si="1"/>
        <v>705152</v>
      </c>
      <c r="E51" s="222" t="s">
        <v>234</v>
      </c>
      <c r="F51" s="222" t="s">
        <v>234</v>
      </c>
      <c r="G51" s="222" t="s">
        <v>234</v>
      </c>
      <c r="H51" s="222" t="s">
        <v>234</v>
      </c>
      <c r="I51" s="229">
        <v>705152</v>
      </c>
      <c r="J51" s="222" t="s">
        <v>234</v>
      </c>
      <c r="K51" s="222" t="s">
        <v>234</v>
      </c>
      <c r="L51" s="222" t="s">
        <v>234</v>
      </c>
      <c r="M51" s="229" t="s">
        <v>308</v>
      </c>
      <c r="N51" s="224"/>
      <c r="P51" s="225">
        <f t="shared" si="18"/>
        <v>0</v>
      </c>
      <c r="R51" s="224"/>
      <c r="T51" s="225">
        <f t="shared" si="19"/>
        <v>0</v>
      </c>
    </row>
    <row r="52" spans="1:20" ht="15" customHeight="1" x14ac:dyDescent="0.45">
      <c r="A52" s="201">
        <v>42</v>
      </c>
      <c r="B52" s="201">
        <f t="shared" si="0"/>
        <v>6</v>
      </c>
      <c r="C52" s="202">
        <f t="shared" si="1"/>
        <v>705153</v>
      </c>
      <c r="E52" s="222" t="s">
        <v>234</v>
      </c>
      <c r="F52" s="222" t="s">
        <v>234</v>
      </c>
      <c r="G52" s="222" t="s">
        <v>234</v>
      </c>
      <c r="H52" s="222" t="s">
        <v>234</v>
      </c>
      <c r="I52" s="229">
        <v>705153</v>
      </c>
      <c r="J52" s="222" t="s">
        <v>234</v>
      </c>
      <c r="K52" s="222" t="s">
        <v>234</v>
      </c>
      <c r="L52" s="222" t="s">
        <v>234</v>
      </c>
      <c r="M52" s="229" t="s">
        <v>309</v>
      </c>
      <c r="N52" s="224"/>
      <c r="P52" s="225">
        <f>N52-P53-P54-P55-P56-P57-P58-P59</f>
        <v>0</v>
      </c>
      <c r="R52" s="224"/>
      <c r="T52" s="225">
        <f>R52+T53+T57+T58+T59</f>
        <v>0</v>
      </c>
    </row>
    <row r="53" spans="1:20" ht="15" customHeight="1" x14ac:dyDescent="0.45">
      <c r="A53" s="201">
        <v>43</v>
      </c>
      <c r="B53" s="201">
        <f t="shared" si="0"/>
        <v>7</v>
      </c>
      <c r="C53" s="202">
        <f t="shared" si="1"/>
        <v>7051531</v>
      </c>
      <c r="E53" s="222" t="s">
        <v>234</v>
      </c>
      <c r="F53" s="222" t="s">
        <v>234</v>
      </c>
      <c r="G53" s="222" t="s">
        <v>234</v>
      </c>
      <c r="H53" s="222" t="s">
        <v>234</v>
      </c>
      <c r="I53" s="222" t="s">
        <v>234</v>
      </c>
      <c r="J53" s="230">
        <v>7051531</v>
      </c>
      <c r="K53" s="222" t="s">
        <v>234</v>
      </c>
      <c r="L53" s="222" t="s">
        <v>234</v>
      </c>
      <c r="M53" s="230" t="s">
        <v>310</v>
      </c>
      <c r="N53" s="224"/>
      <c r="P53" s="225">
        <f>N53-P54-P55-P56</f>
        <v>0</v>
      </c>
      <c r="R53" s="224"/>
      <c r="T53" s="225">
        <f>R53+T54+T55+T56</f>
        <v>0</v>
      </c>
    </row>
    <row r="54" spans="1:20" ht="15" customHeight="1" x14ac:dyDescent="0.45">
      <c r="A54" s="201">
        <v>44</v>
      </c>
      <c r="B54" s="201">
        <f t="shared" si="0"/>
        <v>8</v>
      </c>
      <c r="C54" s="202">
        <f t="shared" si="1"/>
        <v>70515311</v>
      </c>
      <c r="E54" s="222" t="s">
        <v>234</v>
      </c>
      <c r="F54" s="222" t="s">
        <v>234</v>
      </c>
      <c r="G54" s="222" t="s">
        <v>234</v>
      </c>
      <c r="H54" s="222" t="s">
        <v>234</v>
      </c>
      <c r="I54" s="222" t="s">
        <v>234</v>
      </c>
      <c r="J54" s="222" t="s">
        <v>234</v>
      </c>
      <c r="K54" s="231">
        <v>70515311</v>
      </c>
      <c r="L54" s="222" t="s">
        <v>234</v>
      </c>
      <c r="M54" s="231" t="s">
        <v>311</v>
      </c>
      <c r="N54" s="224"/>
      <c r="P54" s="225">
        <f>N54</f>
        <v>0</v>
      </c>
      <c r="R54" s="224"/>
      <c r="T54" s="225">
        <f>R54</f>
        <v>0</v>
      </c>
    </row>
    <row r="55" spans="1:20" ht="15" customHeight="1" x14ac:dyDescent="0.45">
      <c r="A55" s="201">
        <v>45</v>
      </c>
      <c r="B55" s="201">
        <f t="shared" si="0"/>
        <v>8</v>
      </c>
      <c r="C55" s="202">
        <f t="shared" si="1"/>
        <v>70515312</v>
      </c>
      <c r="E55" s="222" t="s">
        <v>234</v>
      </c>
      <c r="F55" s="222" t="s">
        <v>234</v>
      </c>
      <c r="G55" s="222" t="s">
        <v>234</v>
      </c>
      <c r="H55" s="222" t="s">
        <v>234</v>
      </c>
      <c r="I55" s="222" t="s">
        <v>234</v>
      </c>
      <c r="J55" s="222" t="s">
        <v>234</v>
      </c>
      <c r="K55" s="231">
        <v>70515312</v>
      </c>
      <c r="L55" s="222" t="s">
        <v>234</v>
      </c>
      <c r="M55" s="231" t="s">
        <v>312</v>
      </c>
      <c r="N55" s="224"/>
      <c r="P55" s="225">
        <f t="shared" ref="P55:P56" si="20">N55</f>
        <v>0</v>
      </c>
      <c r="R55" s="224"/>
      <c r="T55" s="225">
        <f t="shared" ref="T55:T56" si="21">R55</f>
        <v>0</v>
      </c>
    </row>
    <row r="56" spans="1:20" ht="15" customHeight="1" x14ac:dyDescent="0.45">
      <c r="A56" s="201">
        <v>46</v>
      </c>
      <c r="B56" s="201">
        <f t="shared" si="0"/>
        <v>8</v>
      </c>
      <c r="C56" s="202">
        <f t="shared" si="1"/>
        <v>70515318</v>
      </c>
      <c r="E56" s="222" t="s">
        <v>234</v>
      </c>
      <c r="F56" s="222" t="s">
        <v>234</v>
      </c>
      <c r="G56" s="222" t="s">
        <v>234</v>
      </c>
      <c r="H56" s="222" t="s">
        <v>234</v>
      </c>
      <c r="I56" s="222" t="s">
        <v>234</v>
      </c>
      <c r="J56" s="222" t="s">
        <v>234</v>
      </c>
      <c r="K56" s="231">
        <v>70515318</v>
      </c>
      <c r="L56" s="222" t="s">
        <v>234</v>
      </c>
      <c r="M56" s="231" t="s">
        <v>313</v>
      </c>
      <c r="N56" s="224"/>
      <c r="P56" s="225">
        <f t="shared" si="20"/>
        <v>0</v>
      </c>
      <c r="R56" s="224"/>
      <c r="T56" s="225">
        <f t="shared" si="21"/>
        <v>0</v>
      </c>
    </row>
    <row r="57" spans="1:20" ht="15" customHeight="1" x14ac:dyDescent="0.45">
      <c r="A57" s="201">
        <v>47</v>
      </c>
      <c r="B57" s="201">
        <f t="shared" si="0"/>
        <v>7</v>
      </c>
      <c r="C57" s="202">
        <f t="shared" si="1"/>
        <v>7051532</v>
      </c>
      <c r="E57" s="222" t="s">
        <v>234</v>
      </c>
      <c r="F57" s="222" t="s">
        <v>234</v>
      </c>
      <c r="G57" s="222" t="s">
        <v>234</v>
      </c>
      <c r="H57" s="222" t="s">
        <v>234</v>
      </c>
      <c r="I57" s="222" t="s">
        <v>234</v>
      </c>
      <c r="J57" s="230">
        <v>7051532</v>
      </c>
      <c r="K57" s="222" t="s">
        <v>234</v>
      </c>
      <c r="L57" s="222" t="s">
        <v>234</v>
      </c>
      <c r="M57" s="230" t="s">
        <v>314</v>
      </c>
      <c r="N57" s="224"/>
      <c r="P57" s="225">
        <f>N57</f>
        <v>0</v>
      </c>
      <c r="R57" s="224"/>
      <c r="T57" s="225">
        <f>R57</f>
        <v>0</v>
      </c>
    </row>
    <row r="58" spans="1:20" ht="15" customHeight="1" x14ac:dyDescent="0.45">
      <c r="A58" s="201">
        <v>48</v>
      </c>
      <c r="B58" s="201">
        <f t="shared" si="0"/>
        <v>7</v>
      </c>
      <c r="C58" s="202">
        <f t="shared" si="1"/>
        <v>7051533</v>
      </c>
      <c r="E58" s="222" t="s">
        <v>234</v>
      </c>
      <c r="F58" s="222" t="s">
        <v>234</v>
      </c>
      <c r="G58" s="222" t="s">
        <v>234</v>
      </c>
      <c r="H58" s="222" t="s">
        <v>234</v>
      </c>
      <c r="I58" s="222" t="s">
        <v>234</v>
      </c>
      <c r="J58" s="230">
        <v>7051533</v>
      </c>
      <c r="K58" s="222" t="s">
        <v>234</v>
      </c>
      <c r="L58" s="222" t="s">
        <v>234</v>
      </c>
      <c r="M58" s="230" t="s">
        <v>315</v>
      </c>
      <c r="N58" s="224"/>
      <c r="P58" s="225">
        <f t="shared" ref="P58:P59" si="22">N58</f>
        <v>0</v>
      </c>
      <c r="R58" s="224"/>
      <c r="T58" s="225">
        <f t="shared" ref="T58:T59" si="23">R58</f>
        <v>0</v>
      </c>
    </row>
    <row r="59" spans="1:20" ht="15" customHeight="1" x14ac:dyDescent="0.45">
      <c r="A59" s="201">
        <v>49</v>
      </c>
      <c r="B59" s="201">
        <f t="shared" si="0"/>
        <v>7</v>
      </c>
      <c r="C59" s="202">
        <f t="shared" si="1"/>
        <v>7051538</v>
      </c>
      <c r="E59" s="222" t="s">
        <v>234</v>
      </c>
      <c r="F59" s="222" t="s">
        <v>234</v>
      </c>
      <c r="G59" s="222" t="s">
        <v>234</v>
      </c>
      <c r="H59" s="222" t="s">
        <v>234</v>
      </c>
      <c r="I59" s="222" t="s">
        <v>234</v>
      </c>
      <c r="J59" s="230">
        <v>7051538</v>
      </c>
      <c r="K59" s="222" t="s">
        <v>234</v>
      </c>
      <c r="L59" s="222" t="s">
        <v>234</v>
      </c>
      <c r="M59" s="230" t="s">
        <v>316</v>
      </c>
      <c r="N59" s="224"/>
      <c r="P59" s="225">
        <f t="shared" si="22"/>
        <v>0</v>
      </c>
      <c r="R59" s="224"/>
      <c r="T59" s="225">
        <f t="shared" si="23"/>
        <v>0</v>
      </c>
    </row>
    <row r="60" spans="1:20" ht="15" customHeight="1" x14ac:dyDescent="0.45">
      <c r="A60" s="201">
        <v>50</v>
      </c>
      <c r="B60" s="201">
        <f t="shared" si="0"/>
        <v>6</v>
      </c>
      <c r="C60" s="202">
        <f t="shared" si="1"/>
        <v>705158</v>
      </c>
      <c r="E60" s="222" t="s">
        <v>234</v>
      </c>
      <c r="F60" s="222" t="s">
        <v>234</v>
      </c>
      <c r="G60" s="222" t="s">
        <v>234</v>
      </c>
      <c r="H60" s="222" t="s">
        <v>234</v>
      </c>
      <c r="I60" s="229">
        <v>705158</v>
      </c>
      <c r="J60" s="222" t="s">
        <v>234</v>
      </c>
      <c r="K60" s="222" t="s">
        <v>234</v>
      </c>
      <c r="L60" s="222" t="s">
        <v>234</v>
      </c>
      <c r="M60" s="229" t="s">
        <v>317</v>
      </c>
      <c r="N60" s="224"/>
      <c r="P60" s="225">
        <f>N60</f>
        <v>0</v>
      </c>
      <c r="R60" s="224"/>
      <c r="T60" s="225">
        <f>R60</f>
        <v>0</v>
      </c>
    </row>
    <row r="61" spans="1:20" ht="15" customHeight="1" x14ac:dyDescent="0.45">
      <c r="A61" s="201">
        <v>51</v>
      </c>
      <c r="B61" s="201">
        <f t="shared" si="0"/>
        <v>5</v>
      </c>
      <c r="C61" s="202">
        <f t="shared" si="1"/>
        <v>70516</v>
      </c>
      <c r="E61" s="222" t="s">
        <v>234</v>
      </c>
      <c r="F61" s="222" t="s">
        <v>234</v>
      </c>
      <c r="G61" s="222" t="s">
        <v>234</v>
      </c>
      <c r="H61" s="227">
        <v>70516</v>
      </c>
      <c r="I61" s="222" t="s">
        <v>234</v>
      </c>
      <c r="J61" s="222" t="s">
        <v>234</v>
      </c>
      <c r="K61" s="222" t="s">
        <v>234</v>
      </c>
      <c r="L61" s="222" t="s">
        <v>234</v>
      </c>
      <c r="M61" s="227" t="s">
        <v>318</v>
      </c>
      <c r="N61" s="224"/>
      <c r="P61" s="225">
        <f>N61-P62-P63</f>
        <v>0</v>
      </c>
      <c r="R61" s="224"/>
      <c r="T61" s="225">
        <f>R61+T62+T63</f>
        <v>0</v>
      </c>
    </row>
    <row r="62" spans="1:20" ht="15" customHeight="1" x14ac:dyDescent="0.45">
      <c r="A62" s="201">
        <v>52</v>
      </c>
      <c r="B62" s="201">
        <f t="shared" si="0"/>
        <v>6</v>
      </c>
      <c r="C62" s="202">
        <f t="shared" si="1"/>
        <v>705161</v>
      </c>
      <c r="E62" s="222" t="s">
        <v>234</v>
      </c>
      <c r="F62" s="222" t="s">
        <v>234</v>
      </c>
      <c r="G62" s="222" t="s">
        <v>234</v>
      </c>
      <c r="H62" s="222" t="s">
        <v>234</v>
      </c>
      <c r="I62" s="229">
        <v>705161</v>
      </c>
      <c r="J62" s="222" t="s">
        <v>234</v>
      </c>
      <c r="K62" s="222" t="s">
        <v>234</v>
      </c>
      <c r="L62" s="222" t="s">
        <v>234</v>
      </c>
      <c r="M62" s="229" t="s">
        <v>319</v>
      </c>
      <c r="N62" s="224"/>
      <c r="P62" s="225">
        <f t="shared" ref="P62:P63" si="24">N62</f>
        <v>0</v>
      </c>
      <c r="R62" s="224"/>
      <c r="T62" s="225">
        <f t="shared" ref="T62:T63" si="25">R62</f>
        <v>0</v>
      </c>
    </row>
    <row r="63" spans="1:20" ht="15" customHeight="1" x14ac:dyDescent="0.45">
      <c r="A63" s="201">
        <v>53</v>
      </c>
      <c r="B63" s="201">
        <f t="shared" si="0"/>
        <v>6</v>
      </c>
      <c r="C63" s="202">
        <f t="shared" si="1"/>
        <v>705168</v>
      </c>
      <c r="E63" s="222" t="s">
        <v>234</v>
      </c>
      <c r="F63" s="222" t="s">
        <v>234</v>
      </c>
      <c r="G63" s="222" t="s">
        <v>234</v>
      </c>
      <c r="H63" s="222" t="s">
        <v>234</v>
      </c>
      <c r="I63" s="229">
        <v>705168</v>
      </c>
      <c r="J63" s="222" t="s">
        <v>234</v>
      </c>
      <c r="K63" s="222" t="s">
        <v>234</v>
      </c>
      <c r="L63" s="222" t="s">
        <v>234</v>
      </c>
      <c r="M63" s="229" t="s">
        <v>320</v>
      </c>
      <c r="N63" s="224"/>
      <c r="P63" s="225">
        <f t="shared" si="24"/>
        <v>0</v>
      </c>
      <c r="R63" s="224"/>
      <c r="T63" s="225">
        <f t="shared" si="25"/>
        <v>0</v>
      </c>
    </row>
    <row r="64" spans="1:20" ht="15" customHeight="1" x14ac:dyDescent="0.45">
      <c r="A64" s="201">
        <v>54</v>
      </c>
      <c r="B64" s="201">
        <f t="shared" si="0"/>
        <v>5</v>
      </c>
      <c r="C64" s="202">
        <f t="shared" si="1"/>
        <v>70518</v>
      </c>
      <c r="E64" s="222" t="s">
        <v>234</v>
      </c>
      <c r="F64" s="222" t="s">
        <v>234</v>
      </c>
      <c r="G64" s="222" t="s">
        <v>234</v>
      </c>
      <c r="H64" s="227">
        <v>70518</v>
      </c>
      <c r="I64" s="222" t="s">
        <v>234</v>
      </c>
      <c r="J64" s="222" t="s">
        <v>234</v>
      </c>
      <c r="K64" s="222" t="s">
        <v>234</v>
      </c>
      <c r="L64" s="222" t="s">
        <v>234</v>
      </c>
      <c r="M64" s="227" t="s">
        <v>321</v>
      </c>
      <c r="N64" s="224"/>
      <c r="P64" s="225">
        <f>N64</f>
        <v>0</v>
      </c>
      <c r="R64" s="224"/>
      <c r="T64" s="225">
        <f>R64</f>
        <v>0</v>
      </c>
    </row>
    <row r="65" spans="1:20" ht="15" customHeight="1" x14ac:dyDescent="0.45">
      <c r="A65" s="201">
        <v>55</v>
      </c>
      <c r="B65" s="201">
        <f t="shared" si="0"/>
        <v>4</v>
      </c>
      <c r="C65" s="202">
        <f t="shared" si="1"/>
        <v>7052</v>
      </c>
      <c r="E65" s="222" t="s">
        <v>234</v>
      </c>
      <c r="F65" s="222" t="s">
        <v>234</v>
      </c>
      <c r="G65" s="226">
        <v>7052</v>
      </c>
      <c r="H65" s="222" t="s">
        <v>234</v>
      </c>
      <c r="I65" s="222" t="s">
        <v>234</v>
      </c>
      <c r="J65" s="222" t="s">
        <v>234</v>
      </c>
      <c r="K65" s="222" t="s">
        <v>234</v>
      </c>
      <c r="L65" s="222" t="s">
        <v>234</v>
      </c>
      <c r="M65" s="226" t="s">
        <v>1075</v>
      </c>
      <c r="N65" s="224"/>
      <c r="P65" s="225">
        <f>N65</f>
        <v>0</v>
      </c>
      <c r="R65" s="224"/>
      <c r="T65" s="225">
        <f>R65</f>
        <v>0</v>
      </c>
    </row>
    <row r="66" spans="1:20" ht="15" customHeight="1" x14ac:dyDescent="0.45">
      <c r="A66" s="201">
        <v>56</v>
      </c>
      <c r="B66" s="201">
        <f t="shared" si="0"/>
        <v>4</v>
      </c>
      <c r="C66" s="202">
        <f t="shared" si="1"/>
        <v>7053</v>
      </c>
      <c r="E66" s="222" t="s">
        <v>234</v>
      </c>
      <c r="F66" s="222" t="s">
        <v>234</v>
      </c>
      <c r="G66" s="226">
        <v>7053</v>
      </c>
      <c r="H66" s="222" t="s">
        <v>234</v>
      </c>
      <c r="I66" s="222" t="s">
        <v>234</v>
      </c>
      <c r="J66" s="222" t="s">
        <v>234</v>
      </c>
      <c r="K66" s="222" t="s">
        <v>234</v>
      </c>
      <c r="L66" s="222" t="s">
        <v>234</v>
      </c>
      <c r="M66" s="226" t="s">
        <v>1076</v>
      </c>
      <c r="N66" s="224"/>
      <c r="P66" s="225">
        <f>N66</f>
        <v>0</v>
      </c>
      <c r="R66" s="224"/>
      <c r="T66" s="225">
        <f>R66+T68+T72+T76+T77+T81+T82+T85+T92+T97+T101+T106+T111+T112+T113+T117+T120+T130+T136+T144+T161+T162</f>
        <v>0</v>
      </c>
    </row>
    <row r="67" spans="1:20" ht="15" customHeight="1" x14ac:dyDescent="0.45">
      <c r="A67" s="201">
        <v>57</v>
      </c>
      <c r="B67" s="201">
        <f t="shared" si="0"/>
        <v>3</v>
      </c>
      <c r="C67" s="202">
        <f t="shared" si="1"/>
        <v>706</v>
      </c>
      <c r="E67" s="222" t="s">
        <v>234</v>
      </c>
      <c r="F67" s="223">
        <v>706</v>
      </c>
      <c r="G67" s="222" t="s">
        <v>234</v>
      </c>
      <c r="H67" s="222" t="s">
        <v>234</v>
      </c>
      <c r="I67" s="222" t="s">
        <v>234</v>
      </c>
      <c r="J67" s="222" t="s">
        <v>234</v>
      </c>
      <c r="K67" s="222" t="s">
        <v>234</v>
      </c>
      <c r="L67" s="222" t="s">
        <v>234</v>
      </c>
      <c r="M67" s="223" t="s">
        <v>1056</v>
      </c>
      <c r="N67" s="224"/>
      <c r="P67" s="225">
        <f>N67-SUM(P68:P168)</f>
        <v>0</v>
      </c>
      <c r="R67" s="224"/>
      <c r="T67" s="225">
        <f>R67</f>
        <v>0</v>
      </c>
    </row>
    <row r="68" spans="1:20" ht="15" customHeight="1" x14ac:dyDescent="0.45">
      <c r="A68" s="201">
        <v>58</v>
      </c>
      <c r="B68" s="201">
        <f t="shared" si="0"/>
        <v>5</v>
      </c>
      <c r="C68" s="202">
        <f t="shared" si="1"/>
        <v>70601</v>
      </c>
      <c r="E68" s="222" t="s">
        <v>234</v>
      </c>
      <c r="F68" s="222" t="s">
        <v>234</v>
      </c>
      <c r="G68" s="222" t="s">
        <v>234</v>
      </c>
      <c r="H68" s="227">
        <v>70601</v>
      </c>
      <c r="I68" s="222" t="s">
        <v>234</v>
      </c>
      <c r="J68" s="222" t="s">
        <v>234</v>
      </c>
      <c r="K68" s="222" t="s">
        <v>234</v>
      </c>
      <c r="L68" s="222" t="s">
        <v>234</v>
      </c>
      <c r="M68" s="227" t="s">
        <v>1077</v>
      </c>
      <c r="N68" s="224"/>
      <c r="P68" s="225">
        <f>N68-P69-P70-P71</f>
        <v>0</v>
      </c>
      <c r="R68" s="224"/>
      <c r="T68" s="225">
        <f>R68+T69+T70+T71</f>
        <v>0</v>
      </c>
    </row>
    <row r="69" spans="1:20" ht="15" customHeight="1" x14ac:dyDescent="0.45">
      <c r="A69" s="201">
        <v>59</v>
      </c>
      <c r="B69" s="201">
        <f t="shared" si="0"/>
        <v>6</v>
      </c>
      <c r="C69" s="202">
        <f t="shared" si="1"/>
        <v>706011</v>
      </c>
      <c r="E69" s="222" t="s">
        <v>234</v>
      </c>
      <c r="F69" s="222" t="s">
        <v>234</v>
      </c>
      <c r="G69" s="222" t="s">
        <v>234</v>
      </c>
      <c r="H69" s="222" t="s">
        <v>234</v>
      </c>
      <c r="I69" s="229">
        <v>706011</v>
      </c>
      <c r="J69" s="222" t="s">
        <v>234</v>
      </c>
      <c r="K69" s="222" t="s">
        <v>234</v>
      </c>
      <c r="L69" s="222" t="s">
        <v>234</v>
      </c>
      <c r="M69" s="229" t="s">
        <v>1078</v>
      </c>
      <c r="N69" s="224"/>
      <c r="P69" s="225">
        <f t="shared" ref="P69:P71" si="26">N69</f>
        <v>0</v>
      </c>
      <c r="R69" s="224"/>
      <c r="T69" s="225">
        <f t="shared" ref="T69:T71" si="27">R69</f>
        <v>0</v>
      </c>
    </row>
    <row r="70" spans="1:20" ht="15" customHeight="1" x14ac:dyDescent="0.45">
      <c r="A70" s="201">
        <v>60</v>
      </c>
      <c r="B70" s="201">
        <f t="shared" si="0"/>
        <v>6</v>
      </c>
      <c r="C70" s="202">
        <f t="shared" si="1"/>
        <v>706012</v>
      </c>
      <c r="E70" s="222" t="s">
        <v>234</v>
      </c>
      <c r="F70" s="222" t="s">
        <v>234</v>
      </c>
      <c r="G70" s="222" t="s">
        <v>234</v>
      </c>
      <c r="H70" s="222" t="s">
        <v>234</v>
      </c>
      <c r="I70" s="229">
        <v>706012</v>
      </c>
      <c r="J70" s="222" t="s">
        <v>234</v>
      </c>
      <c r="K70" s="222" t="s">
        <v>234</v>
      </c>
      <c r="L70" s="222" t="s">
        <v>234</v>
      </c>
      <c r="M70" s="229" t="s">
        <v>1079</v>
      </c>
      <c r="N70" s="224"/>
      <c r="P70" s="225">
        <f t="shared" si="26"/>
        <v>0</v>
      </c>
      <c r="R70" s="224"/>
      <c r="T70" s="225">
        <f t="shared" si="27"/>
        <v>0</v>
      </c>
    </row>
    <row r="71" spans="1:20" ht="15" customHeight="1" x14ac:dyDescent="0.45">
      <c r="A71" s="201">
        <v>61</v>
      </c>
      <c r="B71" s="201">
        <f t="shared" si="0"/>
        <v>6</v>
      </c>
      <c r="C71" s="202">
        <f t="shared" si="1"/>
        <v>706013</v>
      </c>
      <c r="E71" s="222" t="s">
        <v>234</v>
      </c>
      <c r="F71" s="222" t="s">
        <v>234</v>
      </c>
      <c r="G71" s="222" t="s">
        <v>234</v>
      </c>
      <c r="H71" s="222" t="s">
        <v>234</v>
      </c>
      <c r="I71" s="229">
        <v>706013</v>
      </c>
      <c r="J71" s="222" t="s">
        <v>234</v>
      </c>
      <c r="K71" s="222" t="s">
        <v>234</v>
      </c>
      <c r="L71" s="222" t="s">
        <v>234</v>
      </c>
      <c r="M71" s="229" t="s">
        <v>1080</v>
      </c>
      <c r="N71" s="224"/>
      <c r="P71" s="225">
        <f t="shared" si="26"/>
        <v>0</v>
      </c>
      <c r="R71" s="224"/>
      <c r="T71" s="225">
        <f t="shared" si="27"/>
        <v>0</v>
      </c>
    </row>
    <row r="72" spans="1:20" ht="15" customHeight="1" x14ac:dyDescent="0.45">
      <c r="A72" s="201">
        <v>62</v>
      </c>
      <c r="B72" s="201">
        <f t="shared" si="0"/>
        <v>5</v>
      </c>
      <c r="C72" s="202">
        <f t="shared" si="1"/>
        <v>70602</v>
      </c>
      <c r="E72" s="222" t="s">
        <v>234</v>
      </c>
      <c r="F72" s="222" t="s">
        <v>234</v>
      </c>
      <c r="G72" s="222" t="s">
        <v>234</v>
      </c>
      <c r="H72" s="227">
        <v>70602</v>
      </c>
      <c r="I72" s="222" t="s">
        <v>234</v>
      </c>
      <c r="J72" s="222" t="s">
        <v>234</v>
      </c>
      <c r="K72" s="222" t="s">
        <v>234</v>
      </c>
      <c r="L72" s="222" t="s">
        <v>234</v>
      </c>
      <c r="M72" s="227" t="s">
        <v>1081</v>
      </c>
      <c r="N72" s="224"/>
      <c r="P72" s="225">
        <f>N72-P73-P74-P75</f>
        <v>0</v>
      </c>
      <c r="R72" s="224"/>
      <c r="T72" s="225">
        <f>R72+T73+T74+T75</f>
        <v>0</v>
      </c>
    </row>
    <row r="73" spans="1:20" ht="15" customHeight="1" x14ac:dyDescent="0.45">
      <c r="A73" s="201">
        <v>63</v>
      </c>
      <c r="B73" s="201">
        <f t="shared" si="0"/>
        <v>6</v>
      </c>
      <c r="C73" s="202">
        <f t="shared" si="1"/>
        <v>706021</v>
      </c>
      <c r="E73" s="222" t="s">
        <v>234</v>
      </c>
      <c r="F73" s="222" t="s">
        <v>234</v>
      </c>
      <c r="G73" s="222" t="s">
        <v>234</v>
      </c>
      <c r="H73" s="222" t="s">
        <v>234</v>
      </c>
      <c r="I73" s="229">
        <v>706021</v>
      </c>
      <c r="J73" s="222" t="s">
        <v>234</v>
      </c>
      <c r="K73" s="222" t="s">
        <v>234</v>
      </c>
      <c r="L73" s="222" t="s">
        <v>234</v>
      </c>
      <c r="M73" s="229" t="s">
        <v>1082</v>
      </c>
      <c r="N73" s="224"/>
      <c r="P73" s="225">
        <f t="shared" ref="P73:P75" si="28">N73</f>
        <v>0</v>
      </c>
      <c r="R73" s="224"/>
      <c r="T73" s="225">
        <f t="shared" ref="T73:T75" si="29">R73</f>
        <v>0</v>
      </c>
    </row>
    <row r="74" spans="1:20" ht="15" customHeight="1" x14ac:dyDescent="0.45">
      <c r="A74" s="201">
        <v>64</v>
      </c>
      <c r="B74" s="201">
        <f t="shared" si="0"/>
        <v>6</v>
      </c>
      <c r="C74" s="202">
        <f t="shared" si="1"/>
        <v>706022</v>
      </c>
      <c r="E74" s="222" t="s">
        <v>234</v>
      </c>
      <c r="F74" s="222" t="s">
        <v>234</v>
      </c>
      <c r="G74" s="222" t="s">
        <v>234</v>
      </c>
      <c r="H74" s="222" t="s">
        <v>234</v>
      </c>
      <c r="I74" s="229">
        <v>706022</v>
      </c>
      <c r="J74" s="222" t="s">
        <v>234</v>
      </c>
      <c r="K74" s="222" t="s">
        <v>234</v>
      </c>
      <c r="L74" s="222" t="s">
        <v>234</v>
      </c>
      <c r="M74" s="229" t="s">
        <v>1083</v>
      </c>
      <c r="N74" s="224"/>
      <c r="P74" s="225">
        <f t="shared" si="28"/>
        <v>0</v>
      </c>
      <c r="R74" s="224"/>
      <c r="T74" s="225">
        <f t="shared" si="29"/>
        <v>0</v>
      </c>
    </row>
    <row r="75" spans="1:20" ht="15" customHeight="1" x14ac:dyDescent="0.45">
      <c r="A75" s="201">
        <v>65</v>
      </c>
      <c r="B75" s="201">
        <f t="shared" ref="B75:B138" si="30">LEN(C75)</f>
        <v>6</v>
      </c>
      <c r="C75" s="202">
        <f t="shared" ref="C75:C138" si="31">MAX(E75:L75)</f>
        <v>706023</v>
      </c>
      <c r="E75" s="222" t="s">
        <v>234</v>
      </c>
      <c r="F75" s="222" t="s">
        <v>234</v>
      </c>
      <c r="G75" s="222" t="s">
        <v>234</v>
      </c>
      <c r="H75" s="222" t="s">
        <v>234</v>
      </c>
      <c r="I75" s="229">
        <v>706023</v>
      </c>
      <c r="J75" s="222" t="s">
        <v>234</v>
      </c>
      <c r="K75" s="222" t="s">
        <v>234</v>
      </c>
      <c r="L75" s="222" t="s">
        <v>234</v>
      </c>
      <c r="M75" s="229" t="s">
        <v>1084</v>
      </c>
      <c r="N75" s="224"/>
      <c r="P75" s="225">
        <f t="shared" si="28"/>
        <v>0</v>
      </c>
      <c r="R75" s="224"/>
      <c r="T75" s="225">
        <f t="shared" si="29"/>
        <v>0</v>
      </c>
    </row>
    <row r="76" spans="1:20" ht="15" customHeight="1" x14ac:dyDescent="0.45">
      <c r="A76" s="201">
        <v>66</v>
      </c>
      <c r="B76" s="201">
        <f t="shared" si="30"/>
        <v>5</v>
      </c>
      <c r="C76" s="202">
        <f t="shared" si="31"/>
        <v>70603</v>
      </c>
      <c r="E76" s="222" t="s">
        <v>234</v>
      </c>
      <c r="F76" s="222" t="s">
        <v>234</v>
      </c>
      <c r="G76" s="222" t="s">
        <v>234</v>
      </c>
      <c r="H76" s="227">
        <v>70603</v>
      </c>
      <c r="I76" s="222" t="s">
        <v>234</v>
      </c>
      <c r="J76" s="222" t="s">
        <v>234</v>
      </c>
      <c r="K76" s="222" t="s">
        <v>234</v>
      </c>
      <c r="L76" s="222" t="s">
        <v>234</v>
      </c>
      <c r="M76" s="227" t="s">
        <v>1085</v>
      </c>
      <c r="N76" s="224"/>
      <c r="P76" s="225">
        <f>N76</f>
        <v>0</v>
      </c>
      <c r="R76" s="224"/>
      <c r="T76" s="225">
        <f>R76</f>
        <v>0</v>
      </c>
    </row>
    <row r="77" spans="1:20" ht="15" customHeight="1" x14ac:dyDescent="0.45">
      <c r="A77" s="201">
        <v>67</v>
      </c>
      <c r="B77" s="201">
        <f t="shared" si="30"/>
        <v>5</v>
      </c>
      <c r="C77" s="202">
        <f t="shared" si="31"/>
        <v>70604</v>
      </c>
      <c r="E77" s="222" t="s">
        <v>234</v>
      </c>
      <c r="F77" s="222" t="s">
        <v>234</v>
      </c>
      <c r="G77" s="222" t="s">
        <v>234</v>
      </c>
      <c r="H77" s="227">
        <v>70604</v>
      </c>
      <c r="I77" s="222" t="s">
        <v>234</v>
      </c>
      <c r="J77" s="222" t="s">
        <v>234</v>
      </c>
      <c r="K77" s="222" t="s">
        <v>234</v>
      </c>
      <c r="L77" s="222" t="s">
        <v>234</v>
      </c>
      <c r="M77" s="227" t="s">
        <v>418</v>
      </c>
      <c r="N77" s="224"/>
      <c r="P77" s="225">
        <f>N77-P78-P79-P80</f>
        <v>0</v>
      </c>
      <c r="R77" s="224"/>
      <c r="T77" s="225">
        <f>R77+T78+T79+T80</f>
        <v>0</v>
      </c>
    </row>
    <row r="78" spans="1:20" ht="15" customHeight="1" x14ac:dyDescent="0.45">
      <c r="A78" s="201">
        <v>68</v>
      </c>
      <c r="B78" s="201">
        <f t="shared" si="30"/>
        <v>6</v>
      </c>
      <c r="C78" s="202">
        <f t="shared" si="31"/>
        <v>706041</v>
      </c>
      <c r="E78" s="222" t="s">
        <v>234</v>
      </c>
      <c r="F78" s="222" t="s">
        <v>234</v>
      </c>
      <c r="G78" s="222" t="s">
        <v>234</v>
      </c>
      <c r="H78" s="222" t="s">
        <v>234</v>
      </c>
      <c r="I78" s="229">
        <v>706041</v>
      </c>
      <c r="J78" s="222" t="s">
        <v>234</v>
      </c>
      <c r="K78" s="222" t="s">
        <v>234</v>
      </c>
      <c r="L78" s="222" t="s">
        <v>234</v>
      </c>
      <c r="M78" s="229" t="s">
        <v>1086</v>
      </c>
      <c r="N78" s="224"/>
      <c r="P78" s="225">
        <f t="shared" ref="P78:P80" si="32">N78</f>
        <v>0</v>
      </c>
      <c r="R78" s="224"/>
      <c r="T78" s="225">
        <f t="shared" ref="T78:T80" si="33">R78</f>
        <v>0</v>
      </c>
    </row>
    <row r="79" spans="1:20" ht="15" customHeight="1" x14ac:dyDescent="0.45">
      <c r="A79" s="201">
        <v>69</v>
      </c>
      <c r="B79" s="201">
        <f t="shared" si="30"/>
        <v>6</v>
      </c>
      <c r="C79" s="202">
        <f t="shared" si="31"/>
        <v>706042</v>
      </c>
      <c r="E79" s="222" t="s">
        <v>234</v>
      </c>
      <c r="F79" s="222" t="s">
        <v>234</v>
      </c>
      <c r="G79" s="222" t="s">
        <v>234</v>
      </c>
      <c r="H79" s="222" t="s">
        <v>234</v>
      </c>
      <c r="I79" s="229">
        <v>706042</v>
      </c>
      <c r="J79" s="222" t="s">
        <v>234</v>
      </c>
      <c r="K79" s="222" t="s">
        <v>234</v>
      </c>
      <c r="L79" s="222" t="s">
        <v>234</v>
      </c>
      <c r="M79" s="229" t="s">
        <v>1087</v>
      </c>
      <c r="N79" s="224"/>
      <c r="P79" s="225">
        <f t="shared" si="32"/>
        <v>0</v>
      </c>
      <c r="R79" s="224"/>
      <c r="T79" s="225">
        <f t="shared" si="33"/>
        <v>0</v>
      </c>
    </row>
    <row r="80" spans="1:20" ht="15" customHeight="1" x14ac:dyDescent="0.45">
      <c r="A80" s="201">
        <v>70</v>
      </c>
      <c r="B80" s="201">
        <f t="shared" si="30"/>
        <v>6</v>
      </c>
      <c r="C80" s="202">
        <f t="shared" si="31"/>
        <v>706048</v>
      </c>
      <c r="E80" s="222" t="s">
        <v>234</v>
      </c>
      <c r="F80" s="222" t="s">
        <v>234</v>
      </c>
      <c r="G80" s="222" t="s">
        <v>234</v>
      </c>
      <c r="H80" s="222" t="s">
        <v>234</v>
      </c>
      <c r="I80" s="229">
        <v>706048</v>
      </c>
      <c r="J80" s="222" t="s">
        <v>234</v>
      </c>
      <c r="K80" s="222" t="s">
        <v>234</v>
      </c>
      <c r="L80" s="222" t="s">
        <v>234</v>
      </c>
      <c r="M80" s="229" t="s">
        <v>421</v>
      </c>
      <c r="N80" s="224"/>
      <c r="P80" s="225">
        <f t="shared" si="32"/>
        <v>0</v>
      </c>
      <c r="R80" s="224"/>
      <c r="T80" s="225">
        <f t="shared" si="33"/>
        <v>0</v>
      </c>
    </row>
    <row r="81" spans="1:20" ht="15" customHeight="1" x14ac:dyDescent="0.45">
      <c r="A81" s="201">
        <v>71</v>
      </c>
      <c r="B81" s="201">
        <f t="shared" si="30"/>
        <v>5</v>
      </c>
      <c r="C81" s="202">
        <f t="shared" si="31"/>
        <v>70605</v>
      </c>
      <c r="E81" s="222" t="s">
        <v>234</v>
      </c>
      <c r="F81" s="222" t="s">
        <v>234</v>
      </c>
      <c r="G81" s="222" t="s">
        <v>234</v>
      </c>
      <c r="H81" s="227">
        <v>70605</v>
      </c>
      <c r="I81" s="222" t="s">
        <v>234</v>
      </c>
      <c r="J81" s="222" t="s">
        <v>234</v>
      </c>
      <c r="K81" s="222" t="s">
        <v>234</v>
      </c>
      <c r="L81" s="222" t="s">
        <v>234</v>
      </c>
      <c r="M81" s="227" t="s">
        <v>1088</v>
      </c>
      <c r="N81" s="224"/>
      <c r="P81" s="225">
        <f>N81</f>
        <v>0</v>
      </c>
      <c r="R81" s="224"/>
      <c r="T81" s="225">
        <f>R81</f>
        <v>0</v>
      </c>
    </row>
    <row r="82" spans="1:20" ht="15" customHeight="1" x14ac:dyDescent="0.45">
      <c r="A82" s="201">
        <v>72</v>
      </c>
      <c r="B82" s="201">
        <f t="shared" si="30"/>
        <v>5</v>
      </c>
      <c r="C82" s="202">
        <f t="shared" si="31"/>
        <v>70606</v>
      </c>
      <c r="E82" s="222" t="s">
        <v>234</v>
      </c>
      <c r="F82" s="222" t="s">
        <v>234</v>
      </c>
      <c r="G82" s="222" t="s">
        <v>234</v>
      </c>
      <c r="H82" s="227">
        <v>70606</v>
      </c>
      <c r="I82" s="222" t="s">
        <v>234</v>
      </c>
      <c r="J82" s="222" t="s">
        <v>234</v>
      </c>
      <c r="K82" s="222" t="s">
        <v>234</v>
      </c>
      <c r="L82" s="222" t="s">
        <v>234</v>
      </c>
      <c r="M82" s="227" t="s">
        <v>1089</v>
      </c>
      <c r="N82" s="224"/>
      <c r="P82" s="225">
        <f>N82-P83-P84</f>
        <v>0</v>
      </c>
      <c r="R82" s="224"/>
      <c r="T82" s="225">
        <f>R82+T83+T84</f>
        <v>0</v>
      </c>
    </row>
    <row r="83" spans="1:20" ht="15" customHeight="1" x14ac:dyDescent="0.45">
      <c r="A83" s="201">
        <v>73</v>
      </c>
      <c r="B83" s="201">
        <f t="shared" si="30"/>
        <v>6</v>
      </c>
      <c r="C83" s="202">
        <f t="shared" si="31"/>
        <v>706061</v>
      </c>
      <c r="E83" s="222" t="s">
        <v>234</v>
      </c>
      <c r="F83" s="222" t="s">
        <v>234</v>
      </c>
      <c r="G83" s="222" t="s">
        <v>234</v>
      </c>
      <c r="H83" s="222" t="s">
        <v>234</v>
      </c>
      <c r="I83" s="229">
        <v>706061</v>
      </c>
      <c r="J83" s="222" t="s">
        <v>234</v>
      </c>
      <c r="K83" s="222" t="s">
        <v>234</v>
      </c>
      <c r="L83" s="222" t="s">
        <v>234</v>
      </c>
      <c r="M83" s="229" t="s">
        <v>424</v>
      </c>
      <c r="N83" s="224"/>
      <c r="P83" s="225">
        <f t="shared" ref="P83:P84" si="34">N83</f>
        <v>0</v>
      </c>
      <c r="R83" s="224"/>
      <c r="T83" s="225">
        <f t="shared" ref="T83:T84" si="35">R83</f>
        <v>0</v>
      </c>
    </row>
    <row r="84" spans="1:20" ht="15" customHeight="1" x14ac:dyDescent="0.45">
      <c r="A84" s="201">
        <v>74</v>
      </c>
      <c r="B84" s="201">
        <f t="shared" si="30"/>
        <v>6</v>
      </c>
      <c r="C84" s="202">
        <f t="shared" si="31"/>
        <v>706068</v>
      </c>
      <c r="E84" s="222" t="s">
        <v>234</v>
      </c>
      <c r="F84" s="222" t="s">
        <v>234</v>
      </c>
      <c r="G84" s="222" t="s">
        <v>234</v>
      </c>
      <c r="H84" s="222" t="s">
        <v>234</v>
      </c>
      <c r="I84" s="229">
        <v>706068</v>
      </c>
      <c r="J84" s="222" t="s">
        <v>234</v>
      </c>
      <c r="K84" s="222" t="s">
        <v>234</v>
      </c>
      <c r="L84" s="222" t="s">
        <v>234</v>
      </c>
      <c r="M84" s="229" t="s">
        <v>426</v>
      </c>
      <c r="N84" s="224"/>
      <c r="P84" s="225">
        <f t="shared" si="34"/>
        <v>0</v>
      </c>
      <c r="R84" s="224"/>
      <c r="T84" s="225">
        <f t="shared" si="35"/>
        <v>0</v>
      </c>
    </row>
    <row r="85" spans="1:20" ht="15" customHeight="1" x14ac:dyDescent="0.45">
      <c r="A85" s="201">
        <v>75</v>
      </c>
      <c r="B85" s="201">
        <f t="shared" si="30"/>
        <v>5</v>
      </c>
      <c r="C85" s="202">
        <f t="shared" si="31"/>
        <v>70607</v>
      </c>
      <c r="E85" s="222" t="s">
        <v>234</v>
      </c>
      <c r="F85" s="222" t="s">
        <v>234</v>
      </c>
      <c r="G85" s="222" t="s">
        <v>234</v>
      </c>
      <c r="H85" s="227">
        <v>70607</v>
      </c>
      <c r="I85" s="222" t="s">
        <v>234</v>
      </c>
      <c r="J85" s="222" t="s">
        <v>234</v>
      </c>
      <c r="K85" s="222" t="s">
        <v>234</v>
      </c>
      <c r="L85" s="222" t="s">
        <v>234</v>
      </c>
      <c r="M85" s="227" t="s">
        <v>1090</v>
      </c>
      <c r="N85" s="224"/>
      <c r="P85" s="225">
        <f>N85-P86-P87-P88-P89-P90-P91</f>
        <v>0</v>
      </c>
      <c r="R85" s="224"/>
      <c r="T85" s="225">
        <f>R85+T86+T87+T88+T89+T90+T91</f>
        <v>0</v>
      </c>
    </row>
    <row r="86" spans="1:20" ht="15" customHeight="1" x14ac:dyDescent="0.45">
      <c r="A86" s="201">
        <v>76</v>
      </c>
      <c r="B86" s="201">
        <f t="shared" si="30"/>
        <v>6</v>
      </c>
      <c r="C86" s="202">
        <f t="shared" si="31"/>
        <v>706071</v>
      </c>
      <c r="E86" s="222" t="s">
        <v>234</v>
      </c>
      <c r="F86" s="222" t="s">
        <v>234</v>
      </c>
      <c r="G86" s="222" t="s">
        <v>234</v>
      </c>
      <c r="H86" s="222" t="s">
        <v>234</v>
      </c>
      <c r="I86" s="229">
        <v>706071</v>
      </c>
      <c r="J86" s="222" t="s">
        <v>234</v>
      </c>
      <c r="K86" s="222" t="s">
        <v>234</v>
      </c>
      <c r="L86" s="222" t="s">
        <v>234</v>
      </c>
      <c r="M86" s="229" t="s">
        <v>583</v>
      </c>
      <c r="N86" s="224"/>
      <c r="P86" s="225">
        <f t="shared" ref="P86:P91" si="36">N86</f>
        <v>0</v>
      </c>
      <c r="R86" s="224"/>
      <c r="T86" s="225">
        <f t="shared" ref="T86:T91" si="37">R86</f>
        <v>0</v>
      </c>
    </row>
    <row r="87" spans="1:20" ht="15" customHeight="1" x14ac:dyDescent="0.45">
      <c r="A87" s="201">
        <v>77</v>
      </c>
      <c r="B87" s="201">
        <f t="shared" si="30"/>
        <v>6</v>
      </c>
      <c r="C87" s="202">
        <f t="shared" si="31"/>
        <v>706072</v>
      </c>
      <c r="E87" s="222" t="s">
        <v>234</v>
      </c>
      <c r="F87" s="222" t="s">
        <v>234</v>
      </c>
      <c r="G87" s="222" t="s">
        <v>234</v>
      </c>
      <c r="H87" s="222" t="s">
        <v>234</v>
      </c>
      <c r="I87" s="229">
        <v>706072</v>
      </c>
      <c r="J87" s="222" t="s">
        <v>234</v>
      </c>
      <c r="K87" s="222" t="s">
        <v>234</v>
      </c>
      <c r="L87" s="222" t="s">
        <v>234</v>
      </c>
      <c r="M87" s="229" t="s">
        <v>1091</v>
      </c>
      <c r="N87" s="224"/>
      <c r="P87" s="225">
        <f t="shared" si="36"/>
        <v>0</v>
      </c>
      <c r="R87" s="224"/>
      <c r="T87" s="225">
        <f t="shared" si="37"/>
        <v>0</v>
      </c>
    </row>
    <row r="88" spans="1:20" ht="15" customHeight="1" x14ac:dyDescent="0.45">
      <c r="A88" s="201">
        <v>78</v>
      </c>
      <c r="B88" s="201">
        <f t="shared" si="30"/>
        <v>6</v>
      </c>
      <c r="C88" s="202">
        <f t="shared" si="31"/>
        <v>706073</v>
      </c>
      <c r="E88" s="222" t="s">
        <v>234</v>
      </c>
      <c r="F88" s="222" t="s">
        <v>234</v>
      </c>
      <c r="G88" s="222" t="s">
        <v>234</v>
      </c>
      <c r="H88" s="222" t="s">
        <v>234</v>
      </c>
      <c r="I88" s="229">
        <v>706073</v>
      </c>
      <c r="J88" s="222" t="s">
        <v>234</v>
      </c>
      <c r="K88" s="222" t="s">
        <v>234</v>
      </c>
      <c r="L88" s="222" t="s">
        <v>234</v>
      </c>
      <c r="M88" s="229" t="s">
        <v>1092</v>
      </c>
      <c r="N88" s="224"/>
      <c r="P88" s="225">
        <f t="shared" si="36"/>
        <v>0</v>
      </c>
      <c r="R88" s="224"/>
      <c r="T88" s="225">
        <f t="shared" si="37"/>
        <v>0</v>
      </c>
    </row>
    <row r="89" spans="1:20" ht="15" customHeight="1" x14ac:dyDescent="0.45">
      <c r="A89" s="201">
        <v>79</v>
      </c>
      <c r="B89" s="201">
        <f t="shared" si="30"/>
        <v>6</v>
      </c>
      <c r="C89" s="202">
        <f t="shared" si="31"/>
        <v>706074</v>
      </c>
      <c r="E89" s="222" t="s">
        <v>234</v>
      </c>
      <c r="F89" s="222" t="s">
        <v>234</v>
      </c>
      <c r="G89" s="222" t="s">
        <v>234</v>
      </c>
      <c r="H89" s="222" t="s">
        <v>234</v>
      </c>
      <c r="I89" s="229">
        <v>706074</v>
      </c>
      <c r="J89" s="222" t="s">
        <v>234</v>
      </c>
      <c r="K89" s="222" t="s">
        <v>234</v>
      </c>
      <c r="L89" s="222" t="s">
        <v>234</v>
      </c>
      <c r="M89" s="229" t="s">
        <v>585</v>
      </c>
      <c r="N89" s="224"/>
      <c r="P89" s="225">
        <f t="shared" si="36"/>
        <v>0</v>
      </c>
      <c r="R89" s="224"/>
      <c r="T89" s="225">
        <f t="shared" si="37"/>
        <v>0</v>
      </c>
    </row>
    <row r="90" spans="1:20" ht="15" customHeight="1" x14ac:dyDescent="0.45">
      <c r="A90" s="201">
        <v>80</v>
      </c>
      <c r="B90" s="201">
        <f t="shared" si="30"/>
        <v>6</v>
      </c>
      <c r="C90" s="202">
        <f t="shared" si="31"/>
        <v>706075</v>
      </c>
      <c r="E90" s="222" t="s">
        <v>234</v>
      </c>
      <c r="F90" s="222" t="s">
        <v>234</v>
      </c>
      <c r="G90" s="222" t="s">
        <v>234</v>
      </c>
      <c r="H90" s="222" t="s">
        <v>234</v>
      </c>
      <c r="I90" s="229">
        <v>706075</v>
      </c>
      <c r="J90" s="222" t="s">
        <v>234</v>
      </c>
      <c r="K90" s="222" t="s">
        <v>234</v>
      </c>
      <c r="L90" s="222" t="s">
        <v>234</v>
      </c>
      <c r="M90" s="229" t="s">
        <v>1093</v>
      </c>
      <c r="N90" s="224"/>
      <c r="P90" s="225">
        <f t="shared" si="36"/>
        <v>0</v>
      </c>
      <c r="R90" s="224"/>
      <c r="T90" s="225">
        <f t="shared" si="37"/>
        <v>0</v>
      </c>
    </row>
    <row r="91" spans="1:20" ht="15" customHeight="1" x14ac:dyDescent="0.45">
      <c r="A91" s="201">
        <v>81</v>
      </c>
      <c r="B91" s="201">
        <f t="shared" si="30"/>
        <v>6</v>
      </c>
      <c r="C91" s="202">
        <f t="shared" si="31"/>
        <v>706078</v>
      </c>
      <c r="E91" s="222" t="s">
        <v>234</v>
      </c>
      <c r="F91" s="222" t="s">
        <v>234</v>
      </c>
      <c r="G91" s="222" t="s">
        <v>234</v>
      </c>
      <c r="H91" s="222" t="s">
        <v>234</v>
      </c>
      <c r="I91" s="229">
        <v>706078</v>
      </c>
      <c r="J91" s="222" t="s">
        <v>234</v>
      </c>
      <c r="K91" s="222" t="s">
        <v>234</v>
      </c>
      <c r="L91" s="222" t="s">
        <v>234</v>
      </c>
      <c r="M91" s="229" t="s">
        <v>1094</v>
      </c>
      <c r="N91" s="224"/>
      <c r="P91" s="225">
        <f t="shared" si="36"/>
        <v>0</v>
      </c>
      <c r="R91" s="224"/>
      <c r="T91" s="225">
        <f t="shared" si="37"/>
        <v>0</v>
      </c>
    </row>
    <row r="92" spans="1:20" ht="15" customHeight="1" x14ac:dyDescent="0.45">
      <c r="A92" s="201">
        <v>82</v>
      </c>
      <c r="B92" s="201">
        <f t="shared" si="30"/>
        <v>5</v>
      </c>
      <c r="C92" s="202">
        <f t="shared" si="31"/>
        <v>70608</v>
      </c>
      <c r="E92" s="222" t="s">
        <v>234</v>
      </c>
      <c r="F92" s="222" t="s">
        <v>234</v>
      </c>
      <c r="G92" s="222" t="s">
        <v>234</v>
      </c>
      <c r="H92" s="227">
        <v>70608</v>
      </c>
      <c r="I92" s="222" t="s">
        <v>234</v>
      </c>
      <c r="J92" s="222" t="s">
        <v>234</v>
      </c>
      <c r="K92" s="222" t="s">
        <v>234</v>
      </c>
      <c r="L92" s="222" t="s">
        <v>234</v>
      </c>
      <c r="M92" s="227" t="s">
        <v>1095</v>
      </c>
      <c r="N92" s="224"/>
      <c r="P92" s="225">
        <f>N92-P93-P94-P95-P96</f>
        <v>0</v>
      </c>
      <c r="R92" s="224"/>
      <c r="T92" s="225">
        <f>R92+T93+T94+T95+T96</f>
        <v>0</v>
      </c>
    </row>
    <row r="93" spans="1:20" ht="15" customHeight="1" x14ac:dyDescent="0.45">
      <c r="A93" s="201">
        <v>83</v>
      </c>
      <c r="B93" s="201">
        <f t="shared" si="30"/>
        <v>6</v>
      </c>
      <c r="C93" s="202">
        <f t="shared" si="31"/>
        <v>706081</v>
      </c>
      <c r="E93" s="222" t="s">
        <v>234</v>
      </c>
      <c r="F93" s="222" t="s">
        <v>234</v>
      </c>
      <c r="G93" s="222" t="s">
        <v>234</v>
      </c>
      <c r="H93" s="222" t="s">
        <v>234</v>
      </c>
      <c r="I93" s="229">
        <v>706081</v>
      </c>
      <c r="J93" s="222" t="s">
        <v>234</v>
      </c>
      <c r="K93" s="222" t="s">
        <v>234</v>
      </c>
      <c r="L93" s="222" t="s">
        <v>234</v>
      </c>
      <c r="M93" s="229" t="s">
        <v>1096</v>
      </c>
      <c r="N93" s="224"/>
      <c r="P93" s="225">
        <f t="shared" ref="P93:P96" si="38">N93</f>
        <v>0</v>
      </c>
      <c r="R93" s="224"/>
      <c r="T93" s="225">
        <f t="shared" ref="T93:T96" si="39">R93</f>
        <v>0</v>
      </c>
    </row>
    <row r="94" spans="1:20" ht="15" customHeight="1" x14ac:dyDescent="0.45">
      <c r="A94" s="201">
        <v>84</v>
      </c>
      <c r="B94" s="201">
        <f t="shared" si="30"/>
        <v>6</v>
      </c>
      <c r="C94" s="202">
        <f t="shared" si="31"/>
        <v>706082</v>
      </c>
      <c r="E94" s="222" t="s">
        <v>234</v>
      </c>
      <c r="F94" s="222" t="s">
        <v>234</v>
      </c>
      <c r="G94" s="222" t="s">
        <v>234</v>
      </c>
      <c r="H94" s="222" t="s">
        <v>234</v>
      </c>
      <c r="I94" s="229">
        <v>706082</v>
      </c>
      <c r="J94" s="222" t="s">
        <v>234</v>
      </c>
      <c r="K94" s="222" t="s">
        <v>234</v>
      </c>
      <c r="L94" s="222" t="s">
        <v>234</v>
      </c>
      <c r="M94" s="229" t="s">
        <v>1097</v>
      </c>
      <c r="N94" s="224"/>
      <c r="P94" s="225">
        <f t="shared" si="38"/>
        <v>0</v>
      </c>
      <c r="R94" s="224"/>
      <c r="T94" s="225">
        <f t="shared" si="39"/>
        <v>0</v>
      </c>
    </row>
    <row r="95" spans="1:20" ht="15" customHeight="1" x14ac:dyDescent="0.45">
      <c r="A95" s="201">
        <v>85</v>
      </c>
      <c r="B95" s="201">
        <f t="shared" si="30"/>
        <v>6</v>
      </c>
      <c r="C95" s="202">
        <f t="shared" si="31"/>
        <v>706083</v>
      </c>
      <c r="E95" s="222" t="s">
        <v>234</v>
      </c>
      <c r="F95" s="222" t="s">
        <v>234</v>
      </c>
      <c r="G95" s="222" t="s">
        <v>234</v>
      </c>
      <c r="H95" s="222" t="s">
        <v>234</v>
      </c>
      <c r="I95" s="229">
        <v>706083</v>
      </c>
      <c r="J95" s="222" t="s">
        <v>234</v>
      </c>
      <c r="K95" s="222" t="s">
        <v>234</v>
      </c>
      <c r="L95" s="222" t="s">
        <v>234</v>
      </c>
      <c r="M95" s="229" t="s">
        <v>1098</v>
      </c>
      <c r="N95" s="224"/>
      <c r="P95" s="225">
        <f t="shared" si="38"/>
        <v>0</v>
      </c>
      <c r="R95" s="224"/>
      <c r="T95" s="225">
        <f t="shared" si="39"/>
        <v>0</v>
      </c>
    </row>
    <row r="96" spans="1:20" ht="15" customHeight="1" x14ac:dyDescent="0.45">
      <c r="A96" s="201">
        <v>86</v>
      </c>
      <c r="B96" s="201">
        <f t="shared" si="30"/>
        <v>6</v>
      </c>
      <c r="C96" s="202">
        <f t="shared" si="31"/>
        <v>706088</v>
      </c>
      <c r="E96" s="222" t="s">
        <v>234</v>
      </c>
      <c r="F96" s="222" t="s">
        <v>234</v>
      </c>
      <c r="G96" s="222" t="s">
        <v>234</v>
      </c>
      <c r="H96" s="222" t="s">
        <v>234</v>
      </c>
      <c r="I96" s="229">
        <v>706088</v>
      </c>
      <c r="J96" s="222" t="s">
        <v>234</v>
      </c>
      <c r="K96" s="222" t="s">
        <v>234</v>
      </c>
      <c r="L96" s="222" t="s">
        <v>234</v>
      </c>
      <c r="M96" s="229" t="s">
        <v>1099</v>
      </c>
      <c r="N96" s="224"/>
      <c r="P96" s="225">
        <f t="shared" si="38"/>
        <v>0</v>
      </c>
      <c r="R96" s="224"/>
      <c r="T96" s="225">
        <f t="shared" si="39"/>
        <v>0</v>
      </c>
    </row>
    <row r="97" spans="1:20" ht="15" customHeight="1" x14ac:dyDescent="0.45">
      <c r="A97" s="201">
        <v>87</v>
      </c>
      <c r="B97" s="201">
        <f t="shared" si="30"/>
        <v>5</v>
      </c>
      <c r="C97" s="202">
        <f t="shared" si="31"/>
        <v>70609</v>
      </c>
      <c r="E97" s="222" t="s">
        <v>234</v>
      </c>
      <c r="F97" s="222" t="s">
        <v>234</v>
      </c>
      <c r="G97" s="222" t="s">
        <v>234</v>
      </c>
      <c r="H97" s="227">
        <v>70609</v>
      </c>
      <c r="I97" s="222" t="s">
        <v>234</v>
      </c>
      <c r="J97" s="222" t="s">
        <v>234</v>
      </c>
      <c r="K97" s="222" t="s">
        <v>234</v>
      </c>
      <c r="L97" s="222" t="s">
        <v>234</v>
      </c>
      <c r="M97" s="227" t="s">
        <v>1100</v>
      </c>
      <c r="N97" s="224"/>
      <c r="P97" s="225">
        <f>N97-P98-P99-P100</f>
        <v>0</v>
      </c>
      <c r="R97" s="224"/>
      <c r="T97" s="225">
        <f>R97+T98+T99+T100</f>
        <v>0</v>
      </c>
    </row>
    <row r="98" spans="1:20" ht="15" customHeight="1" x14ac:dyDescent="0.45">
      <c r="A98" s="201">
        <v>88</v>
      </c>
      <c r="B98" s="201">
        <f t="shared" si="30"/>
        <v>6</v>
      </c>
      <c r="C98" s="202">
        <f t="shared" si="31"/>
        <v>706091</v>
      </c>
      <c r="E98" s="222" t="s">
        <v>234</v>
      </c>
      <c r="F98" s="222" t="s">
        <v>234</v>
      </c>
      <c r="G98" s="222" t="s">
        <v>234</v>
      </c>
      <c r="H98" s="222" t="s">
        <v>234</v>
      </c>
      <c r="I98" s="229">
        <v>706091</v>
      </c>
      <c r="J98" s="222" t="s">
        <v>234</v>
      </c>
      <c r="K98" s="222" t="s">
        <v>234</v>
      </c>
      <c r="L98" s="222" t="s">
        <v>234</v>
      </c>
      <c r="M98" s="229" t="s">
        <v>1101</v>
      </c>
      <c r="N98" s="224"/>
      <c r="P98" s="225">
        <f t="shared" ref="P98:P100" si="40">N98</f>
        <v>0</v>
      </c>
      <c r="R98" s="224"/>
      <c r="T98" s="225">
        <f t="shared" ref="T98:T100" si="41">R98</f>
        <v>0</v>
      </c>
    </row>
    <row r="99" spans="1:20" ht="15" customHeight="1" x14ac:dyDescent="0.45">
      <c r="A99" s="201">
        <v>89</v>
      </c>
      <c r="B99" s="201">
        <f t="shared" si="30"/>
        <v>6</v>
      </c>
      <c r="C99" s="202">
        <f t="shared" si="31"/>
        <v>706092</v>
      </c>
      <c r="E99" s="222" t="s">
        <v>234</v>
      </c>
      <c r="F99" s="222" t="s">
        <v>234</v>
      </c>
      <c r="G99" s="222" t="s">
        <v>234</v>
      </c>
      <c r="H99" s="222" t="s">
        <v>234</v>
      </c>
      <c r="I99" s="229">
        <v>706092</v>
      </c>
      <c r="J99" s="222" t="s">
        <v>234</v>
      </c>
      <c r="K99" s="222" t="s">
        <v>234</v>
      </c>
      <c r="L99" s="222" t="s">
        <v>234</v>
      </c>
      <c r="M99" s="229" t="s">
        <v>1102</v>
      </c>
      <c r="N99" s="224"/>
      <c r="P99" s="225">
        <f t="shared" si="40"/>
        <v>0</v>
      </c>
      <c r="R99" s="224"/>
      <c r="T99" s="225">
        <f t="shared" si="41"/>
        <v>0</v>
      </c>
    </row>
    <row r="100" spans="1:20" ht="15" customHeight="1" x14ac:dyDescent="0.45">
      <c r="A100" s="201">
        <v>90</v>
      </c>
      <c r="B100" s="201">
        <f t="shared" si="30"/>
        <v>6</v>
      </c>
      <c r="C100" s="202">
        <f t="shared" si="31"/>
        <v>706098</v>
      </c>
      <c r="E100" s="222" t="s">
        <v>234</v>
      </c>
      <c r="F100" s="222" t="s">
        <v>234</v>
      </c>
      <c r="G100" s="222" t="s">
        <v>234</v>
      </c>
      <c r="H100" s="222" t="s">
        <v>234</v>
      </c>
      <c r="I100" s="229">
        <v>706098</v>
      </c>
      <c r="J100" s="222" t="s">
        <v>234</v>
      </c>
      <c r="K100" s="222" t="s">
        <v>234</v>
      </c>
      <c r="L100" s="222" t="s">
        <v>234</v>
      </c>
      <c r="M100" s="229" t="s">
        <v>1103</v>
      </c>
      <c r="N100" s="224"/>
      <c r="P100" s="225">
        <f t="shared" si="40"/>
        <v>0</v>
      </c>
      <c r="R100" s="224"/>
      <c r="T100" s="225">
        <f t="shared" si="41"/>
        <v>0</v>
      </c>
    </row>
    <row r="101" spans="1:20" ht="15" customHeight="1" x14ac:dyDescent="0.45">
      <c r="A101" s="201">
        <v>91</v>
      </c>
      <c r="B101" s="201">
        <f t="shared" si="30"/>
        <v>5</v>
      </c>
      <c r="C101" s="202">
        <f t="shared" si="31"/>
        <v>70610</v>
      </c>
      <c r="E101" s="222" t="s">
        <v>234</v>
      </c>
      <c r="F101" s="222" t="s">
        <v>234</v>
      </c>
      <c r="G101" s="222" t="s">
        <v>234</v>
      </c>
      <c r="H101" s="227">
        <v>70610</v>
      </c>
      <c r="I101" s="222" t="s">
        <v>234</v>
      </c>
      <c r="J101" s="222" t="s">
        <v>234</v>
      </c>
      <c r="K101" s="222" t="s">
        <v>234</v>
      </c>
      <c r="L101" s="222" t="s">
        <v>234</v>
      </c>
      <c r="M101" s="227" t="s">
        <v>1104</v>
      </c>
      <c r="N101" s="224"/>
      <c r="P101" s="225">
        <f>N101-P102-P103-P104-P105</f>
        <v>0</v>
      </c>
      <c r="R101" s="224"/>
      <c r="T101" s="225">
        <f>R101+T102+T103+T104+T105</f>
        <v>0</v>
      </c>
    </row>
    <row r="102" spans="1:20" ht="15" customHeight="1" x14ac:dyDescent="0.45">
      <c r="A102" s="201">
        <v>92</v>
      </c>
      <c r="B102" s="201">
        <f t="shared" si="30"/>
        <v>6</v>
      </c>
      <c r="C102" s="202">
        <f t="shared" si="31"/>
        <v>706101</v>
      </c>
      <c r="E102" s="222" t="s">
        <v>234</v>
      </c>
      <c r="F102" s="222" t="s">
        <v>234</v>
      </c>
      <c r="G102" s="222" t="s">
        <v>234</v>
      </c>
      <c r="H102" s="222" t="s">
        <v>234</v>
      </c>
      <c r="I102" s="229">
        <v>706101</v>
      </c>
      <c r="J102" s="222" t="s">
        <v>234</v>
      </c>
      <c r="K102" s="222" t="s">
        <v>234</v>
      </c>
      <c r="L102" s="222" t="s">
        <v>234</v>
      </c>
      <c r="M102" s="229" t="s">
        <v>1105</v>
      </c>
      <c r="N102" s="224"/>
      <c r="P102" s="225">
        <f t="shared" ref="P102:P105" si="42">N102</f>
        <v>0</v>
      </c>
      <c r="R102" s="224"/>
      <c r="T102" s="225">
        <f t="shared" ref="T102:T105" si="43">R102</f>
        <v>0</v>
      </c>
    </row>
    <row r="103" spans="1:20" ht="15" customHeight="1" x14ac:dyDescent="0.45">
      <c r="A103" s="201">
        <v>93</v>
      </c>
      <c r="B103" s="201">
        <f t="shared" si="30"/>
        <v>6</v>
      </c>
      <c r="C103" s="202">
        <f t="shared" si="31"/>
        <v>706102</v>
      </c>
      <c r="E103" s="222" t="s">
        <v>234</v>
      </c>
      <c r="F103" s="222" t="s">
        <v>234</v>
      </c>
      <c r="G103" s="222" t="s">
        <v>234</v>
      </c>
      <c r="H103" s="222" t="s">
        <v>234</v>
      </c>
      <c r="I103" s="229">
        <v>706102</v>
      </c>
      <c r="J103" s="222" t="s">
        <v>234</v>
      </c>
      <c r="K103" s="222" t="s">
        <v>234</v>
      </c>
      <c r="L103" s="222" t="s">
        <v>234</v>
      </c>
      <c r="M103" s="229" t="s">
        <v>1106</v>
      </c>
      <c r="N103" s="224"/>
      <c r="P103" s="225">
        <f t="shared" si="42"/>
        <v>0</v>
      </c>
      <c r="R103" s="224"/>
      <c r="T103" s="225">
        <f t="shared" si="43"/>
        <v>0</v>
      </c>
    </row>
    <row r="104" spans="1:20" ht="15" customHeight="1" x14ac:dyDescent="0.45">
      <c r="A104" s="201">
        <v>94</v>
      </c>
      <c r="B104" s="201">
        <f t="shared" si="30"/>
        <v>6</v>
      </c>
      <c r="C104" s="202">
        <f t="shared" si="31"/>
        <v>706103</v>
      </c>
      <c r="E104" s="222" t="s">
        <v>234</v>
      </c>
      <c r="F104" s="222" t="s">
        <v>234</v>
      </c>
      <c r="G104" s="222" t="s">
        <v>234</v>
      </c>
      <c r="H104" s="222" t="s">
        <v>234</v>
      </c>
      <c r="I104" s="229">
        <v>706103</v>
      </c>
      <c r="J104" s="222" t="s">
        <v>234</v>
      </c>
      <c r="K104" s="222" t="s">
        <v>234</v>
      </c>
      <c r="L104" s="222" t="s">
        <v>234</v>
      </c>
      <c r="M104" s="229" t="s">
        <v>1107</v>
      </c>
      <c r="N104" s="224"/>
      <c r="P104" s="225">
        <f t="shared" si="42"/>
        <v>0</v>
      </c>
      <c r="R104" s="224"/>
      <c r="T104" s="225">
        <f t="shared" si="43"/>
        <v>0</v>
      </c>
    </row>
    <row r="105" spans="1:20" ht="15" customHeight="1" x14ac:dyDescent="0.45">
      <c r="A105" s="201">
        <v>95</v>
      </c>
      <c r="B105" s="201">
        <f t="shared" si="30"/>
        <v>6</v>
      </c>
      <c r="C105" s="202">
        <f t="shared" si="31"/>
        <v>706108</v>
      </c>
      <c r="E105" s="222" t="s">
        <v>234</v>
      </c>
      <c r="F105" s="222" t="s">
        <v>234</v>
      </c>
      <c r="G105" s="222" t="s">
        <v>234</v>
      </c>
      <c r="H105" s="222" t="s">
        <v>234</v>
      </c>
      <c r="I105" s="229">
        <v>706108</v>
      </c>
      <c r="J105" s="222" t="s">
        <v>234</v>
      </c>
      <c r="K105" s="222" t="s">
        <v>234</v>
      </c>
      <c r="L105" s="222" t="s">
        <v>234</v>
      </c>
      <c r="M105" s="229" t="s">
        <v>1108</v>
      </c>
      <c r="N105" s="224"/>
      <c r="P105" s="225">
        <f t="shared" si="42"/>
        <v>0</v>
      </c>
      <c r="R105" s="224"/>
      <c r="T105" s="225">
        <f t="shared" si="43"/>
        <v>0</v>
      </c>
    </row>
    <row r="106" spans="1:20" ht="15" customHeight="1" x14ac:dyDescent="0.45">
      <c r="A106" s="201">
        <v>96</v>
      </c>
      <c r="B106" s="201">
        <f t="shared" si="30"/>
        <v>5</v>
      </c>
      <c r="C106" s="202">
        <f t="shared" si="31"/>
        <v>70611</v>
      </c>
      <c r="E106" s="222" t="s">
        <v>234</v>
      </c>
      <c r="F106" s="222" t="s">
        <v>234</v>
      </c>
      <c r="G106" s="222" t="s">
        <v>234</v>
      </c>
      <c r="H106" s="227">
        <v>70611</v>
      </c>
      <c r="I106" s="222" t="s">
        <v>234</v>
      </c>
      <c r="J106" s="222" t="s">
        <v>234</v>
      </c>
      <c r="K106" s="222" t="s">
        <v>234</v>
      </c>
      <c r="L106" s="222" t="s">
        <v>234</v>
      </c>
      <c r="M106" s="227" t="s">
        <v>1109</v>
      </c>
      <c r="N106" s="224"/>
      <c r="P106" s="225">
        <f>N106-P107-P108-P109-P110</f>
        <v>0</v>
      </c>
      <c r="R106" s="224"/>
      <c r="T106" s="225">
        <f>R106+T107+T108+T109+T110</f>
        <v>0</v>
      </c>
    </row>
    <row r="107" spans="1:20" ht="15" customHeight="1" x14ac:dyDescent="0.45">
      <c r="A107" s="201">
        <v>97</v>
      </c>
      <c r="B107" s="201">
        <f t="shared" si="30"/>
        <v>6</v>
      </c>
      <c r="C107" s="202">
        <f t="shared" si="31"/>
        <v>706111</v>
      </c>
      <c r="E107" s="222" t="s">
        <v>234</v>
      </c>
      <c r="F107" s="222" t="s">
        <v>234</v>
      </c>
      <c r="G107" s="222" t="s">
        <v>234</v>
      </c>
      <c r="H107" s="222" t="s">
        <v>234</v>
      </c>
      <c r="I107" s="229">
        <v>706111</v>
      </c>
      <c r="J107" s="222" t="s">
        <v>234</v>
      </c>
      <c r="K107" s="222" t="s">
        <v>234</v>
      </c>
      <c r="L107" s="222" t="s">
        <v>234</v>
      </c>
      <c r="M107" s="229" t="s">
        <v>1110</v>
      </c>
      <c r="N107" s="224"/>
      <c r="P107" s="225">
        <f t="shared" ref="P107:P110" si="44">N107</f>
        <v>0</v>
      </c>
      <c r="R107" s="224"/>
      <c r="T107" s="225">
        <f t="shared" ref="T107:T110" si="45">R107</f>
        <v>0</v>
      </c>
    </row>
    <row r="108" spans="1:20" ht="15" customHeight="1" x14ac:dyDescent="0.45">
      <c r="A108" s="201">
        <v>98</v>
      </c>
      <c r="B108" s="201">
        <f t="shared" si="30"/>
        <v>6</v>
      </c>
      <c r="C108" s="202">
        <f t="shared" si="31"/>
        <v>706112</v>
      </c>
      <c r="E108" s="222" t="s">
        <v>234</v>
      </c>
      <c r="F108" s="222" t="s">
        <v>234</v>
      </c>
      <c r="G108" s="222" t="s">
        <v>234</v>
      </c>
      <c r="H108" s="222" t="s">
        <v>234</v>
      </c>
      <c r="I108" s="229">
        <v>706112</v>
      </c>
      <c r="J108" s="222" t="s">
        <v>234</v>
      </c>
      <c r="K108" s="222" t="s">
        <v>234</v>
      </c>
      <c r="L108" s="222" t="s">
        <v>234</v>
      </c>
      <c r="M108" s="229" t="s">
        <v>1111</v>
      </c>
      <c r="N108" s="224"/>
      <c r="P108" s="225">
        <f t="shared" si="44"/>
        <v>0</v>
      </c>
      <c r="R108" s="224"/>
      <c r="T108" s="225">
        <f t="shared" si="45"/>
        <v>0</v>
      </c>
    </row>
    <row r="109" spans="1:20" ht="15" customHeight="1" x14ac:dyDescent="0.45">
      <c r="A109" s="201">
        <v>99</v>
      </c>
      <c r="B109" s="201">
        <f t="shared" si="30"/>
        <v>6</v>
      </c>
      <c r="C109" s="202">
        <f t="shared" si="31"/>
        <v>706113</v>
      </c>
      <c r="E109" s="222" t="s">
        <v>234</v>
      </c>
      <c r="F109" s="222" t="s">
        <v>234</v>
      </c>
      <c r="G109" s="222" t="s">
        <v>234</v>
      </c>
      <c r="H109" s="222" t="s">
        <v>234</v>
      </c>
      <c r="I109" s="229">
        <v>706113</v>
      </c>
      <c r="J109" s="222" t="s">
        <v>234</v>
      </c>
      <c r="K109" s="222" t="s">
        <v>234</v>
      </c>
      <c r="L109" s="222" t="s">
        <v>234</v>
      </c>
      <c r="M109" s="229" t="s">
        <v>1112</v>
      </c>
      <c r="N109" s="224"/>
      <c r="P109" s="225">
        <f t="shared" si="44"/>
        <v>0</v>
      </c>
      <c r="R109" s="224"/>
      <c r="T109" s="225">
        <f t="shared" si="45"/>
        <v>0</v>
      </c>
    </row>
    <row r="110" spans="1:20" ht="15" customHeight="1" x14ac:dyDescent="0.45">
      <c r="A110" s="201">
        <v>100</v>
      </c>
      <c r="B110" s="201">
        <f t="shared" si="30"/>
        <v>6</v>
      </c>
      <c r="C110" s="202">
        <f t="shared" si="31"/>
        <v>706118</v>
      </c>
      <c r="E110" s="222" t="s">
        <v>234</v>
      </c>
      <c r="F110" s="222" t="s">
        <v>234</v>
      </c>
      <c r="G110" s="222" t="s">
        <v>234</v>
      </c>
      <c r="H110" s="222" t="s">
        <v>234</v>
      </c>
      <c r="I110" s="229">
        <v>706118</v>
      </c>
      <c r="J110" s="222" t="s">
        <v>234</v>
      </c>
      <c r="K110" s="222" t="s">
        <v>234</v>
      </c>
      <c r="L110" s="222" t="s">
        <v>234</v>
      </c>
      <c r="M110" s="229" t="s">
        <v>1113</v>
      </c>
      <c r="N110" s="224"/>
      <c r="P110" s="225">
        <f t="shared" si="44"/>
        <v>0</v>
      </c>
      <c r="R110" s="224"/>
      <c r="T110" s="225">
        <f t="shared" si="45"/>
        <v>0</v>
      </c>
    </row>
    <row r="111" spans="1:20" ht="15" customHeight="1" x14ac:dyDescent="0.45">
      <c r="A111" s="201">
        <v>101</v>
      </c>
      <c r="B111" s="201">
        <f t="shared" si="30"/>
        <v>5</v>
      </c>
      <c r="C111" s="202">
        <f t="shared" si="31"/>
        <v>70612</v>
      </c>
      <c r="E111" s="222" t="s">
        <v>234</v>
      </c>
      <c r="F111" s="222" t="s">
        <v>234</v>
      </c>
      <c r="G111" s="222" t="s">
        <v>234</v>
      </c>
      <c r="H111" s="227">
        <v>70612</v>
      </c>
      <c r="I111" s="222" t="s">
        <v>234</v>
      </c>
      <c r="J111" s="222" t="s">
        <v>234</v>
      </c>
      <c r="K111" s="222" t="s">
        <v>234</v>
      </c>
      <c r="L111" s="222" t="s">
        <v>234</v>
      </c>
      <c r="M111" s="227" t="s">
        <v>1114</v>
      </c>
      <c r="N111" s="224"/>
      <c r="P111" s="225">
        <f>N111</f>
        <v>0</v>
      </c>
      <c r="R111" s="224"/>
      <c r="T111" s="225">
        <f>R111</f>
        <v>0</v>
      </c>
    </row>
    <row r="112" spans="1:20" ht="15" customHeight="1" x14ac:dyDescent="0.45">
      <c r="A112" s="201">
        <v>102</v>
      </c>
      <c r="B112" s="201">
        <f t="shared" si="30"/>
        <v>5</v>
      </c>
      <c r="C112" s="202">
        <f t="shared" si="31"/>
        <v>70613</v>
      </c>
      <c r="E112" s="222" t="s">
        <v>234</v>
      </c>
      <c r="F112" s="222" t="s">
        <v>234</v>
      </c>
      <c r="G112" s="222" t="s">
        <v>234</v>
      </c>
      <c r="H112" s="227">
        <v>70613</v>
      </c>
      <c r="I112" s="222" t="s">
        <v>234</v>
      </c>
      <c r="J112" s="222" t="s">
        <v>234</v>
      </c>
      <c r="K112" s="222" t="s">
        <v>234</v>
      </c>
      <c r="L112" s="222" t="s">
        <v>234</v>
      </c>
      <c r="M112" s="227" t="s">
        <v>1115</v>
      </c>
      <c r="N112" s="224"/>
      <c r="P112" s="225">
        <f>N112</f>
        <v>0</v>
      </c>
      <c r="R112" s="224"/>
      <c r="T112" s="225">
        <f>R112</f>
        <v>0</v>
      </c>
    </row>
    <row r="113" spans="1:20" ht="15" customHeight="1" x14ac:dyDescent="0.45">
      <c r="A113" s="201">
        <v>103</v>
      </c>
      <c r="B113" s="201">
        <f t="shared" si="30"/>
        <v>5</v>
      </c>
      <c r="C113" s="202">
        <f t="shared" si="31"/>
        <v>70614</v>
      </c>
      <c r="E113" s="222" t="s">
        <v>234</v>
      </c>
      <c r="F113" s="222" t="s">
        <v>234</v>
      </c>
      <c r="G113" s="222" t="s">
        <v>234</v>
      </c>
      <c r="H113" s="227">
        <v>70614</v>
      </c>
      <c r="I113" s="222" t="s">
        <v>234</v>
      </c>
      <c r="J113" s="222" t="s">
        <v>234</v>
      </c>
      <c r="K113" s="222" t="s">
        <v>234</v>
      </c>
      <c r="L113" s="222" t="s">
        <v>234</v>
      </c>
      <c r="M113" s="227" t="s">
        <v>1116</v>
      </c>
      <c r="N113" s="224"/>
      <c r="P113" s="225">
        <f>N113-P114-P115-P116</f>
        <v>0</v>
      </c>
      <c r="R113" s="224"/>
      <c r="T113" s="225">
        <f>R113+T114+T115+T116</f>
        <v>0</v>
      </c>
    </row>
    <row r="114" spans="1:20" ht="15" customHeight="1" x14ac:dyDescent="0.45">
      <c r="A114" s="201">
        <v>104</v>
      </c>
      <c r="B114" s="201">
        <f t="shared" si="30"/>
        <v>6</v>
      </c>
      <c r="C114" s="202">
        <f t="shared" si="31"/>
        <v>706141</v>
      </c>
      <c r="E114" s="222" t="s">
        <v>234</v>
      </c>
      <c r="F114" s="222" t="s">
        <v>234</v>
      </c>
      <c r="G114" s="222" t="s">
        <v>234</v>
      </c>
      <c r="H114" s="222" t="s">
        <v>234</v>
      </c>
      <c r="I114" s="229">
        <v>706141</v>
      </c>
      <c r="J114" s="222" t="s">
        <v>234</v>
      </c>
      <c r="K114" s="222" t="s">
        <v>234</v>
      </c>
      <c r="L114" s="222" t="s">
        <v>234</v>
      </c>
      <c r="M114" s="229" t="s">
        <v>1117</v>
      </c>
      <c r="N114" s="224"/>
      <c r="P114" s="225">
        <f t="shared" ref="P114:P116" si="46">N114</f>
        <v>0</v>
      </c>
      <c r="R114" s="224"/>
      <c r="T114" s="225">
        <f t="shared" ref="T114:T116" si="47">R114</f>
        <v>0</v>
      </c>
    </row>
    <row r="115" spans="1:20" ht="15" customHeight="1" x14ac:dyDescent="0.45">
      <c r="A115" s="201">
        <v>105</v>
      </c>
      <c r="B115" s="201">
        <f t="shared" si="30"/>
        <v>6</v>
      </c>
      <c r="C115" s="202">
        <f t="shared" si="31"/>
        <v>706142</v>
      </c>
      <c r="E115" s="222" t="s">
        <v>234</v>
      </c>
      <c r="F115" s="222" t="s">
        <v>234</v>
      </c>
      <c r="G115" s="222" t="s">
        <v>234</v>
      </c>
      <c r="H115" s="222" t="s">
        <v>234</v>
      </c>
      <c r="I115" s="229">
        <v>706142</v>
      </c>
      <c r="J115" s="222" t="s">
        <v>234</v>
      </c>
      <c r="K115" s="222" t="s">
        <v>234</v>
      </c>
      <c r="L115" s="222" t="s">
        <v>234</v>
      </c>
      <c r="M115" s="229" t="s">
        <v>1118</v>
      </c>
      <c r="N115" s="224"/>
      <c r="P115" s="225">
        <f t="shared" si="46"/>
        <v>0</v>
      </c>
      <c r="R115" s="224"/>
      <c r="T115" s="225">
        <f t="shared" si="47"/>
        <v>0</v>
      </c>
    </row>
    <row r="116" spans="1:20" ht="15" customHeight="1" x14ac:dyDescent="0.45">
      <c r="A116" s="201">
        <v>106</v>
      </c>
      <c r="B116" s="201">
        <f t="shared" si="30"/>
        <v>6</v>
      </c>
      <c r="C116" s="202">
        <f t="shared" si="31"/>
        <v>706143</v>
      </c>
      <c r="E116" s="222" t="s">
        <v>234</v>
      </c>
      <c r="F116" s="222" t="s">
        <v>234</v>
      </c>
      <c r="G116" s="222" t="s">
        <v>234</v>
      </c>
      <c r="H116" s="222" t="s">
        <v>234</v>
      </c>
      <c r="I116" s="229">
        <v>706143</v>
      </c>
      <c r="J116" s="222" t="s">
        <v>234</v>
      </c>
      <c r="K116" s="222" t="s">
        <v>234</v>
      </c>
      <c r="L116" s="222" t="s">
        <v>234</v>
      </c>
      <c r="M116" s="229" t="s">
        <v>1119</v>
      </c>
      <c r="N116" s="224"/>
      <c r="P116" s="225">
        <f t="shared" si="46"/>
        <v>0</v>
      </c>
      <c r="R116" s="224"/>
      <c r="T116" s="225">
        <f t="shared" si="47"/>
        <v>0</v>
      </c>
    </row>
    <row r="117" spans="1:20" ht="15" customHeight="1" x14ac:dyDescent="0.45">
      <c r="A117" s="201">
        <v>107</v>
      </c>
      <c r="B117" s="201">
        <f t="shared" si="30"/>
        <v>5</v>
      </c>
      <c r="C117" s="202">
        <f t="shared" si="31"/>
        <v>70615</v>
      </c>
      <c r="E117" s="222" t="s">
        <v>234</v>
      </c>
      <c r="F117" s="222" t="s">
        <v>234</v>
      </c>
      <c r="G117" s="222" t="s">
        <v>234</v>
      </c>
      <c r="H117" s="227">
        <v>70615</v>
      </c>
      <c r="I117" s="222" t="s">
        <v>234</v>
      </c>
      <c r="J117" s="222" t="s">
        <v>234</v>
      </c>
      <c r="K117" s="222" t="s">
        <v>234</v>
      </c>
      <c r="L117" s="222" t="s">
        <v>234</v>
      </c>
      <c r="M117" s="227" t="s">
        <v>1120</v>
      </c>
      <c r="N117" s="224"/>
      <c r="P117" s="225">
        <f>N117-P118-P119</f>
        <v>0</v>
      </c>
      <c r="R117" s="224"/>
      <c r="T117" s="225">
        <f>R117+T118+T119</f>
        <v>0</v>
      </c>
    </row>
    <row r="118" spans="1:20" ht="15" customHeight="1" x14ac:dyDescent="0.45">
      <c r="A118" s="201">
        <v>108</v>
      </c>
      <c r="B118" s="201">
        <f t="shared" si="30"/>
        <v>6</v>
      </c>
      <c r="C118" s="202">
        <f t="shared" si="31"/>
        <v>706151</v>
      </c>
      <c r="E118" s="222" t="s">
        <v>234</v>
      </c>
      <c r="F118" s="222" t="s">
        <v>234</v>
      </c>
      <c r="G118" s="222" t="s">
        <v>234</v>
      </c>
      <c r="H118" s="222" t="s">
        <v>234</v>
      </c>
      <c r="I118" s="229">
        <v>706151</v>
      </c>
      <c r="J118" s="222" t="s">
        <v>234</v>
      </c>
      <c r="K118" s="222" t="s">
        <v>234</v>
      </c>
      <c r="L118" s="222" t="s">
        <v>234</v>
      </c>
      <c r="M118" s="229" t="s">
        <v>1121</v>
      </c>
      <c r="N118" s="224"/>
      <c r="P118" s="225">
        <f t="shared" ref="P118:P119" si="48">N118</f>
        <v>0</v>
      </c>
      <c r="R118" s="224"/>
      <c r="T118" s="225">
        <f t="shared" ref="T118:T119" si="49">R118</f>
        <v>0</v>
      </c>
    </row>
    <row r="119" spans="1:20" ht="15" customHeight="1" x14ac:dyDescent="0.45">
      <c r="A119" s="201">
        <v>109</v>
      </c>
      <c r="B119" s="201">
        <f t="shared" si="30"/>
        <v>6</v>
      </c>
      <c r="C119" s="202">
        <f t="shared" si="31"/>
        <v>706158</v>
      </c>
      <c r="E119" s="222" t="s">
        <v>234</v>
      </c>
      <c r="F119" s="222" t="s">
        <v>234</v>
      </c>
      <c r="G119" s="222" t="s">
        <v>234</v>
      </c>
      <c r="H119" s="222" t="s">
        <v>234</v>
      </c>
      <c r="I119" s="229">
        <v>706158</v>
      </c>
      <c r="J119" s="222" t="s">
        <v>234</v>
      </c>
      <c r="K119" s="222" t="s">
        <v>234</v>
      </c>
      <c r="L119" s="222" t="s">
        <v>234</v>
      </c>
      <c r="M119" s="229" t="s">
        <v>1122</v>
      </c>
      <c r="N119" s="224"/>
      <c r="P119" s="225">
        <f t="shared" si="48"/>
        <v>0</v>
      </c>
      <c r="R119" s="224"/>
      <c r="T119" s="225">
        <f t="shared" si="49"/>
        <v>0</v>
      </c>
    </row>
    <row r="120" spans="1:20" ht="15" customHeight="1" x14ac:dyDescent="0.45">
      <c r="A120" s="201">
        <v>110</v>
      </c>
      <c r="B120" s="201">
        <f t="shared" si="30"/>
        <v>5</v>
      </c>
      <c r="C120" s="202">
        <f t="shared" si="31"/>
        <v>70616</v>
      </c>
      <c r="E120" s="222" t="s">
        <v>234</v>
      </c>
      <c r="F120" s="222" t="s">
        <v>234</v>
      </c>
      <c r="G120" s="222" t="s">
        <v>234</v>
      </c>
      <c r="H120" s="227">
        <v>70616</v>
      </c>
      <c r="I120" s="222" t="s">
        <v>234</v>
      </c>
      <c r="J120" s="222" t="s">
        <v>234</v>
      </c>
      <c r="K120" s="222" t="s">
        <v>234</v>
      </c>
      <c r="L120" s="222" t="s">
        <v>234</v>
      </c>
      <c r="M120" s="227" t="s">
        <v>428</v>
      </c>
      <c r="N120" s="224"/>
      <c r="P120" s="225">
        <f>N120-P121-P122-P123-P124-P125-P126-P127-P128-P129</f>
        <v>0</v>
      </c>
      <c r="R120" s="224"/>
      <c r="T120" s="225">
        <f>R120+T121+T125+T126+T127+T128+T129</f>
        <v>0</v>
      </c>
    </row>
    <row r="121" spans="1:20" ht="15" customHeight="1" x14ac:dyDescent="0.45">
      <c r="A121" s="201">
        <v>111</v>
      </c>
      <c r="B121" s="201">
        <f t="shared" si="30"/>
        <v>6</v>
      </c>
      <c r="C121" s="202">
        <f t="shared" si="31"/>
        <v>706161</v>
      </c>
      <c r="E121" s="222" t="s">
        <v>234</v>
      </c>
      <c r="F121" s="222" t="s">
        <v>234</v>
      </c>
      <c r="G121" s="222" t="s">
        <v>234</v>
      </c>
      <c r="H121" s="222" t="s">
        <v>234</v>
      </c>
      <c r="I121" s="229">
        <v>706161</v>
      </c>
      <c r="J121" s="222" t="s">
        <v>234</v>
      </c>
      <c r="K121" s="222" t="s">
        <v>234</v>
      </c>
      <c r="L121" s="222" t="s">
        <v>234</v>
      </c>
      <c r="M121" s="229" t="s">
        <v>1123</v>
      </c>
      <c r="N121" s="224"/>
      <c r="P121" s="225">
        <f>N121-P122-P123-P124</f>
        <v>0</v>
      </c>
      <c r="R121" s="224"/>
      <c r="T121" s="225">
        <f>R121+T122+T123+T124</f>
        <v>0</v>
      </c>
    </row>
    <row r="122" spans="1:20" ht="15" customHeight="1" x14ac:dyDescent="0.45">
      <c r="A122" s="201">
        <v>112</v>
      </c>
      <c r="B122" s="201">
        <f t="shared" si="30"/>
        <v>7</v>
      </c>
      <c r="C122" s="202">
        <f t="shared" si="31"/>
        <v>7061611</v>
      </c>
      <c r="E122" s="222" t="s">
        <v>234</v>
      </c>
      <c r="F122" s="222" t="s">
        <v>234</v>
      </c>
      <c r="G122" s="222" t="s">
        <v>234</v>
      </c>
      <c r="H122" s="222" t="s">
        <v>234</v>
      </c>
      <c r="I122" s="222" t="s">
        <v>234</v>
      </c>
      <c r="J122" s="230">
        <v>7061611</v>
      </c>
      <c r="K122" s="222" t="s">
        <v>234</v>
      </c>
      <c r="L122" s="222" t="s">
        <v>234</v>
      </c>
      <c r="M122" s="230" t="s">
        <v>1124</v>
      </c>
      <c r="N122" s="224"/>
      <c r="P122" s="225">
        <f t="shared" ref="P122:P124" si="50">N122</f>
        <v>0</v>
      </c>
      <c r="R122" s="224"/>
      <c r="T122" s="225">
        <f t="shared" ref="T122:T124" si="51">R122</f>
        <v>0</v>
      </c>
    </row>
    <row r="123" spans="1:20" ht="15" customHeight="1" x14ac:dyDescent="0.45">
      <c r="A123" s="201">
        <v>113</v>
      </c>
      <c r="B123" s="201">
        <f t="shared" si="30"/>
        <v>7</v>
      </c>
      <c r="C123" s="202">
        <f t="shared" si="31"/>
        <v>7061612</v>
      </c>
      <c r="E123" s="222" t="s">
        <v>234</v>
      </c>
      <c r="F123" s="222" t="s">
        <v>234</v>
      </c>
      <c r="G123" s="222" t="s">
        <v>234</v>
      </c>
      <c r="H123" s="222" t="s">
        <v>234</v>
      </c>
      <c r="I123" s="222" t="s">
        <v>234</v>
      </c>
      <c r="J123" s="230">
        <v>7061612</v>
      </c>
      <c r="K123" s="222" t="s">
        <v>234</v>
      </c>
      <c r="L123" s="222" t="s">
        <v>234</v>
      </c>
      <c r="M123" s="230" t="s">
        <v>1125</v>
      </c>
      <c r="N123" s="224"/>
      <c r="P123" s="225">
        <f t="shared" si="50"/>
        <v>0</v>
      </c>
      <c r="R123" s="224"/>
      <c r="T123" s="225">
        <f t="shared" si="51"/>
        <v>0</v>
      </c>
    </row>
    <row r="124" spans="1:20" ht="15" customHeight="1" x14ac:dyDescent="0.45">
      <c r="A124" s="201">
        <v>114</v>
      </c>
      <c r="B124" s="201">
        <f t="shared" si="30"/>
        <v>7</v>
      </c>
      <c r="C124" s="202">
        <f t="shared" si="31"/>
        <v>7061613</v>
      </c>
      <c r="E124" s="222" t="s">
        <v>234</v>
      </c>
      <c r="F124" s="222" t="s">
        <v>234</v>
      </c>
      <c r="G124" s="222" t="s">
        <v>234</v>
      </c>
      <c r="H124" s="222" t="s">
        <v>234</v>
      </c>
      <c r="I124" s="222" t="s">
        <v>234</v>
      </c>
      <c r="J124" s="230">
        <v>7061613</v>
      </c>
      <c r="K124" s="222" t="s">
        <v>234</v>
      </c>
      <c r="L124" s="222" t="s">
        <v>234</v>
      </c>
      <c r="M124" s="230" t="s">
        <v>1126</v>
      </c>
      <c r="N124" s="224"/>
      <c r="P124" s="225">
        <f t="shared" si="50"/>
        <v>0</v>
      </c>
      <c r="R124" s="224"/>
      <c r="T124" s="225">
        <f t="shared" si="51"/>
        <v>0</v>
      </c>
    </row>
    <row r="125" spans="1:20" ht="15" customHeight="1" x14ac:dyDescent="0.45">
      <c r="A125" s="201">
        <v>115</v>
      </c>
      <c r="B125" s="201">
        <f t="shared" si="30"/>
        <v>6</v>
      </c>
      <c r="C125" s="202">
        <f t="shared" si="31"/>
        <v>706162</v>
      </c>
      <c r="E125" s="222" t="s">
        <v>234</v>
      </c>
      <c r="F125" s="222" t="s">
        <v>234</v>
      </c>
      <c r="G125" s="222" t="s">
        <v>234</v>
      </c>
      <c r="H125" s="222" t="s">
        <v>234</v>
      </c>
      <c r="I125" s="229">
        <v>706162</v>
      </c>
      <c r="J125" s="222" t="s">
        <v>234</v>
      </c>
      <c r="K125" s="222" t="s">
        <v>234</v>
      </c>
      <c r="L125" s="222" t="s">
        <v>234</v>
      </c>
      <c r="M125" s="229" t="s">
        <v>1127</v>
      </c>
      <c r="N125" s="224"/>
      <c r="P125" s="225">
        <f>N125</f>
        <v>0</v>
      </c>
      <c r="R125" s="224"/>
      <c r="T125" s="225">
        <f>R125</f>
        <v>0</v>
      </c>
    </row>
    <row r="126" spans="1:20" ht="15" customHeight="1" x14ac:dyDescent="0.45">
      <c r="A126" s="201">
        <v>116</v>
      </c>
      <c r="B126" s="201">
        <f t="shared" si="30"/>
        <v>6</v>
      </c>
      <c r="C126" s="202">
        <f t="shared" si="31"/>
        <v>706163</v>
      </c>
      <c r="E126" s="222" t="s">
        <v>234</v>
      </c>
      <c r="F126" s="222" t="s">
        <v>234</v>
      </c>
      <c r="G126" s="222" t="s">
        <v>234</v>
      </c>
      <c r="H126" s="222" t="s">
        <v>234</v>
      </c>
      <c r="I126" s="229">
        <v>706163</v>
      </c>
      <c r="J126" s="222" t="s">
        <v>234</v>
      </c>
      <c r="K126" s="222" t="s">
        <v>234</v>
      </c>
      <c r="L126" s="222" t="s">
        <v>234</v>
      </c>
      <c r="M126" s="229" t="s">
        <v>1128</v>
      </c>
      <c r="N126" s="224"/>
      <c r="P126" s="225">
        <f t="shared" ref="P126:P129" si="52">N126</f>
        <v>0</v>
      </c>
      <c r="R126" s="224"/>
      <c r="T126" s="225">
        <f t="shared" ref="T126:T129" si="53">R126</f>
        <v>0</v>
      </c>
    </row>
    <row r="127" spans="1:20" ht="15" customHeight="1" x14ac:dyDescent="0.45">
      <c r="A127" s="201">
        <v>117</v>
      </c>
      <c r="B127" s="201">
        <f t="shared" si="30"/>
        <v>6</v>
      </c>
      <c r="C127" s="202">
        <f t="shared" si="31"/>
        <v>706164</v>
      </c>
      <c r="E127" s="222" t="s">
        <v>234</v>
      </c>
      <c r="F127" s="222" t="s">
        <v>234</v>
      </c>
      <c r="G127" s="222" t="s">
        <v>234</v>
      </c>
      <c r="H127" s="222" t="s">
        <v>234</v>
      </c>
      <c r="I127" s="229">
        <v>706164</v>
      </c>
      <c r="J127" s="222" t="s">
        <v>234</v>
      </c>
      <c r="K127" s="222" t="s">
        <v>234</v>
      </c>
      <c r="L127" s="222" t="s">
        <v>234</v>
      </c>
      <c r="M127" s="229" t="s">
        <v>431</v>
      </c>
      <c r="N127" s="224"/>
      <c r="P127" s="225">
        <f t="shared" si="52"/>
        <v>0</v>
      </c>
      <c r="R127" s="224"/>
      <c r="T127" s="225">
        <f t="shared" si="53"/>
        <v>0</v>
      </c>
    </row>
    <row r="128" spans="1:20" ht="15" customHeight="1" x14ac:dyDescent="0.45">
      <c r="A128" s="201">
        <v>118</v>
      </c>
      <c r="B128" s="201">
        <f t="shared" si="30"/>
        <v>6</v>
      </c>
      <c r="C128" s="202">
        <f t="shared" si="31"/>
        <v>706165</v>
      </c>
      <c r="E128" s="222" t="s">
        <v>234</v>
      </c>
      <c r="F128" s="222" t="s">
        <v>234</v>
      </c>
      <c r="G128" s="222" t="s">
        <v>234</v>
      </c>
      <c r="H128" s="222" t="s">
        <v>234</v>
      </c>
      <c r="I128" s="229">
        <v>706165</v>
      </c>
      <c r="J128" s="222" t="s">
        <v>234</v>
      </c>
      <c r="K128" s="222" t="s">
        <v>234</v>
      </c>
      <c r="L128" s="222" t="s">
        <v>234</v>
      </c>
      <c r="M128" s="229" t="s">
        <v>432</v>
      </c>
      <c r="N128" s="224"/>
      <c r="P128" s="225">
        <f t="shared" si="52"/>
        <v>0</v>
      </c>
      <c r="R128" s="224"/>
      <c r="T128" s="225">
        <f t="shared" si="53"/>
        <v>0</v>
      </c>
    </row>
    <row r="129" spans="1:20" ht="15" customHeight="1" x14ac:dyDescent="0.45">
      <c r="A129" s="201">
        <v>119</v>
      </c>
      <c r="B129" s="201">
        <f t="shared" si="30"/>
        <v>6</v>
      </c>
      <c r="C129" s="202">
        <f t="shared" si="31"/>
        <v>706168</v>
      </c>
      <c r="E129" s="222" t="s">
        <v>234</v>
      </c>
      <c r="F129" s="222" t="s">
        <v>234</v>
      </c>
      <c r="G129" s="222" t="s">
        <v>234</v>
      </c>
      <c r="H129" s="222" t="s">
        <v>234</v>
      </c>
      <c r="I129" s="229">
        <v>706168</v>
      </c>
      <c r="J129" s="222" t="s">
        <v>234</v>
      </c>
      <c r="K129" s="222" t="s">
        <v>234</v>
      </c>
      <c r="L129" s="222" t="s">
        <v>234</v>
      </c>
      <c r="M129" s="229" t="s">
        <v>433</v>
      </c>
      <c r="N129" s="224"/>
      <c r="P129" s="225">
        <f t="shared" si="52"/>
        <v>0</v>
      </c>
      <c r="R129" s="224"/>
      <c r="T129" s="225">
        <f t="shared" si="53"/>
        <v>0</v>
      </c>
    </row>
    <row r="130" spans="1:20" ht="15" customHeight="1" x14ac:dyDescent="0.45">
      <c r="A130" s="201">
        <v>120</v>
      </c>
      <c r="B130" s="201">
        <f t="shared" si="30"/>
        <v>5</v>
      </c>
      <c r="C130" s="202">
        <f t="shared" si="31"/>
        <v>70617</v>
      </c>
      <c r="E130" s="222" t="s">
        <v>234</v>
      </c>
      <c r="F130" s="222" t="s">
        <v>234</v>
      </c>
      <c r="G130" s="222" t="s">
        <v>234</v>
      </c>
      <c r="H130" s="227">
        <v>70617</v>
      </c>
      <c r="I130" s="222" t="s">
        <v>234</v>
      </c>
      <c r="J130" s="222" t="s">
        <v>234</v>
      </c>
      <c r="K130" s="222" t="s">
        <v>234</v>
      </c>
      <c r="L130" s="222" t="s">
        <v>234</v>
      </c>
      <c r="M130" s="227" t="s">
        <v>434</v>
      </c>
      <c r="N130" s="224"/>
      <c r="P130" s="225">
        <f>N130-P131-P132-P133-P134-P135</f>
        <v>0</v>
      </c>
      <c r="R130" s="224"/>
      <c r="T130" s="225">
        <f>R130+T131+T132+T133+T134+T135</f>
        <v>0</v>
      </c>
    </row>
    <row r="131" spans="1:20" ht="15" customHeight="1" x14ac:dyDescent="0.45">
      <c r="A131" s="201">
        <v>121</v>
      </c>
      <c r="B131" s="201">
        <f t="shared" si="30"/>
        <v>6</v>
      </c>
      <c r="C131" s="202">
        <f t="shared" si="31"/>
        <v>706171</v>
      </c>
      <c r="E131" s="222" t="s">
        <v>234</v>
      </c>
      <c r="F131" s="222" t="s">
        <v>234</v>
      </c>
      <c r="G131" s="222" t="s">
        <v>234</v>
      </c>
      <c r="H131" s="222" t="s">
        <v>234</v>
      </c>
      <c r="I131" s="229">
        <v>706171</v>
      </c>
      <c r="J131" s="222" t="s">
        <v>234</v>
      </c>
      <c r="K131" s="222" t="s">
        <v>234</v>
      </c>
      <c r="L131" s="222" t="s">
        <v>234</v>
      </c>
      <c r="M131" s="229" t="s">
        <v>435</v>
      </c>
      <c r="N131" s="224"/>
      <c r="P131" s="225">
        <f t="shared" ref="P131:P135" si="54">N131</f>
        <v>0</v>
      </c>
      <c r="R131" s="224"/>
      <c r="T131" s="225">
        <f t="shared" ref="T131:T135" si="55">R131</f>
        <v>0</v>
      </c>
    </row>
    <row r="132" spans="1:20" ht="15" customHeight="1" x14ac:dyDescent="0.45">
      <c r="A132" s="201">
        <v>122</v>
      </c>
      <c r="B132" s="201">
        <f t="shared" si="30"/>
        <v>6</v>
      </c>
      <c r="C132" s="202">
        <f t="shared" si="31"/>
        <v>706172</v>
      </c>
      <c r="E132" s="222" t="s">
        <v>234</v>
      </c>
      <c r="F132" s="222" t="s">
        <v>234</v>
      </c>
      <c r="G132" s="222" t="s">
        <v>234</v>
      </c>
      <c r="H132" s="222" t="s">
        <v>234</v>
      </c>
      <c r="I132" s="229">
        <v>706172</v>
      </c>
      <c r="J132" s="222" t="s">
        <v>234</v>
      </c>
      <c r="K132" s="222" t="s">
        <v>234</v>
      </c>
      <c r="L132" s="222" t="s">
        <v>234</v>
      </c>
      <c r="M132" s="229" t="s">
        <v>1129</v>
      </c>
      <c r="N132" s="224"/>
      <c r="P132" s="225">
        <f t="shared" si="54"/>
        <v>0</v>
      </c>
      <c r="R132" s="224"/>
      <c r="T132" s="225">
        <f t="shared" si="55"/>
        <v>0</v>
      </c>
    </row>
    <row r="133" spans="1:20" ht="15" customHeight="1" x14ac:dyDescent="0.45">
      <c r="A133" s="201">
        <v>123</v>
      </c>
      <c r="B133" s="201">
        <f t="shared" si="30"/>
        <v>6</v>
      </c>
      <c r="C133" s="202">
        <f t="shared" si="31"/>
        <v>706173</v>
      </c>
      <c r="E133" s="222" t="s">
        <v>234</v>
      </c>
      <c r="F133" s="222" t="s">
        <v>234</v>
      </c>
      <c r="G133" s="222" t="s">
        <v>234</v>
      </c>
      <c r="H133" s="222" t="s">
        <v>234</v>
      </c>
      <c r="I133" s="229">
        <v>706173</v>
      </c>
      <c r="J133" s="222" t="s">
        <v>234</v>
      </c>
      <c r="K133" s="222" t="s">
        <v>234</v>
      </c>
      <c r="L133" s="222" t="s">
        <v>234</v>
      </c>
      <c r="M133" s="229" t="s">
        <v>437</v>
      </c>
      <c r="N133" s="224"/>
      <c r="P133" s="225">
        <f t="shared" si="54"/>
        <v>0</v>
      </c>
      <c r="R133" s="224"/>
      <c r="T133" s="225">
        <f t="shared" si="55"/>
        <v>0</v>
      </c>
    </row>
    <row r="134" spans="1:20" ht="15" customHeight="1" x14ac:dyDescent="0.45">
      <c r="A134" s="201">
        <v>124</v>
      </c>
      <c r="B134" s="201">
        <f t="shared" si="30"/>
        <v>6</v>
      </c>
      <c r="C134" s="202">
        <f t="shared" si="31"/>
        <v>706174</v>
      </c>
      <c r="E134" s="222" t="s">
        <v>234</v>
      </c>
      <c r="F134" s="222" t="s">
        <v>234</v>
      </c>
      <c r="G134" s="222" t="s">
        <v>234</v>
      </c>
      <c r="H134" s="222" t="s">
        <v>234</v>
      </c>
      <c r="I134" s="229">
        <v>706174</v>
      </c>
      <c r="J134" s="222" t="s">
        <v>234</v>
      </c>
      <c r="K134" s="222" t="s">
        <v>234</v>
      </c>
      <c r="L134" s="222" t="s">
        <v>234</v>
      </c>
      <c r="M134" s="229" t="s">
        <v>438</v>
      </c>
      <c r="N134" s="224"/>
      <c r="P134" s="225">
        <f t="shared" si="54"/>
        <v>0</v>
      </c>
      <c r="R134" s="224"/>
      <c r="T134" s="225">
        <f t="shared" si="55"/>
        <v>0</v>
      </c>
    </row>
    <row r="135" spans="1:20" ht="15" customHeight="1" x14ac:dyDescent="0.45">
      <c r="A135" s="201">
        <v>125</v>
      </c>
      <c r="B135" s="201">
        <f t="shared" si="30"/>
        <v>6</v>
      </c>
      <c r="C135" s="202">
        <f t="shared" si="31"/>
        <v>706178</v>
      </c>
      <c r="E135" s="222" t="s">
        <v>234</v>
      </c>
      <c r="F135" s="222" t="s">
        <v>234</v>
      </c>
      <c r="G135" s="222" t="s">
        <v>234</v>
      </c>
      <c r="H135" s="222" t="s">
        <v>234</v>
      </c>
      <c r="I135" s="229">
        <v>706178</v>
      </c>
      <c r="J135" s="222" t="s">
        <v>234</v>
      </c>
      <c r="K135" s="222" t="s">
        <v>234</v>
      </c>
      <c r="L135" s="222" t="s">
        <v>234</v>
      </c>
      <c r="M135" s="229" t="s">
        <v>439</v>
      </c>
      <c r="N135" s="224"/>
      <c r="P135" s="225">
        <f t="shared" si="54"/>
        <v>0</v>
      </c>
      <c r="R135" s="224"/>
      <c r="T135" s="225">
        <f t="shared" si="55"/>
        <v>0</v>
      </c>
    </row>
    <row r="136" spans="1:20" ht="15" customHeight="1" x14ac:dyDescent="0.45">
      <c r="A136" s="201">
        <v>126</v>
      </c>
      <c r="B136" s="201">
        <f t="shared" si="30"/>
        <v>5</v>
      </c>
      <c r="C136" s="202">
        <f t="shared" si="31"/>
        <v>70618</v>
      </c>
      <c r="E136" s="222" t="s">
        <v>234</v>
      </c>
      <c r="F136" s="222" t="s">
        <v>234</v>
      </c>
      <c r="G136" s="222" t="s">
        <v>234</v>
      </c>
      <c r="H136" s="227">
        <v>70618</v>
      </c>
      <c r="I136" s="222" t="s">
        <v>234</v>
      </c>
      <c r="J136" s="222" t="s">
        <v>234</v>
      </c>
      <c r="K136" s="222" t="s">
        <v>234</v>
      </c>
      <c r="L136" s="222" t="s">
        <v>234</v>
      </c>
      <c r="M136" s="227" t="s">
        <v>440</v>
      </c>
      <c r="N136" s="224"/>
      <c r="P136" s="225">
        <f>N136-P137-P138-P139-P140-P141-P142-P143</f>
        <v>0</v>
      </c>
      <c r="R136" s="224"/>
      <c r="T136" s="225">
        <f>R136+T137+T138+T139+T140+T141+T142+T143</f>
        <v>0</v>
      </c>
    </row>
    <row r="137" spans="1:20" ht="15" customHeight="1" x14ac:dyDescent="0.45">
      <c r="A137" s="201">
        <v>127</v>
      </c>
      <c r="B137" s="201">
        <f t="shared" si="30"/>
        <v>6</v>
      </c>
      <c r="C137" s="202">
        <f t="shared" si="31"/>
        <v>706181</v>
      </c>
      <c r="E137" s="222" t="s">
        <v>234</v>
      </c>
      <c r="F137" s="222" t="s">
        <v>234</v>
      </c>
      <c r="G137" s="222" t="s">
        <v>234</v>
      </c>
      <c r="H137" s="222" t="s">
        <v>234</v>
      </c>
      <c r="I137" s="229">
        <v>706181</v>
      </c>
      <c r="J137" s="222" t="s">
        <v>234</v>
      </c>
      <c r="K137" s="222" t="s">
        <v>234</v>
      </c>
      <c r="L137" s="222" t="s">
        <v>234</v>
      </c>
      <c r="M137" s="229" t="s">
        <v>441</v>
      </c>
      <c r="N137" s="224"/>
      <c r="P137" s="225">
        <f t="shared" ref="P137:P143" si="56">N137</f>
        <v>0</v>
      </c>
      <c r="R137" s="224"/>
      <c r="T137" s="225">
        <f t="shared" ref="T137:T143" si="57">R137</f>
        <v>0</v>
      </c>
    </row>
    <row r="138" spans="1:20" ht="15" customHeight="1" x14ac:dyDescent="0.45">
      <c r="A138" s="201">
        <v>128</v>
      </c>
      <c r="B138" s="201">
        <f t="shared" si="30"/>
        <v>6</v>
      </c>
      <c r="C138" s="202">
        <f t="shared" si="31"/>
        <v>706182</v>
      </c>
      <c r="E138" s="222" t="s">
        <v>234</v>
      </c>
      <c r="F138" s="222" t="s">
        <v>234</v>
      </c>
      <c r="G138" s="222" t="s">
        <v>234</v>
      </c>
      <c r="H138" s="222" t="s">
        <v>234</v>
      </c>
      <c r="I138" s="229">
        <v>706182</v>
      </c>
      <c r="J138" s="222" t="s">
        <v>234</v>
      </c>
      <c r="K138" s="222" t="s">
        <v>234</v>
      </c>
      <c r="L138" s="222" t="s">
        <v>234</v>
      </c>
      <c r="M138" s="229" t="s">
        <v>442</v>
      </c>
      <c r="N138" s="224"/>
      <c r="P138" s="225">
        <f t="shared" si="56"/>
        <v>0</v>
      </c>
      <c r="R138" s="224"/>
      <c r="T138" s="225">
        <f t="shared" si="57"/>
        <v>0</v>
      </c>
    </row>
    <row r="139" spans="1:20" ht="15" customHeight="1" x14ac:dyDescent="0.45">
      <c r="A139" s="201">
        <v>129</v>
      </c>
      <c r="B139" s="201">
        <f t="shared" ref="B139:B202" si="58">LEN(C139)</f>
        <v>6</v>
      </c>
      <c r="C139" s="202">
        <f t="shared" ref="C139:C202" si="59">MAX(E139:L139)</f>
        <v>706183</v>
      </c>
      <c r="E139" s="222" t="s">
        <v>234</v>
      </c>
      <c r="F139" s="222" t="s">
        <v>234</v>
      </c>
      <c r="G139" s="222" t="s">
        <v>234</v>
      </c>
      <c r="H139" s="222" t="s">
        <v>234</v>
      </c>
      <c r="I139" s="229">
        <v>706183</v>
      </c>
      <c r="J139" s="222" t="s">
        <v>234</v>
      </c>
      <c r="K139" s="222" t="s">
        <v>234</v>
      </c>
      <c r="L139" s="222" t="s">
        <v>234</v>
      </c>
      <c r="M139" s="229" t="s">
        <v>443</v>
      </c>
      <c r="N139" s="224"/>
      <c r="P139" s="225">
        <f t="shared" si="56"/>
        <v>0</v>
      </c>
      <c r="R139" s="224"/>
      <c r="T139" s="225">
        <f t="shared" si="57"/>
        <v>0</v>
      </c>
    </row>
    <row r="140" spans="1:20" ht="15" customHeight="1" x14ac:dyDescent="0.45">
      <c r="A140" s="201">
        <v>130</v>
      </c>
      <c r="B140" s="201">
        <f t="shared" si="58"/>
        <v>6</v>
      </c>
      <c r="C140" s="202">
        <f t="shared" si="59"/>
        <v>706184</v>
      </c>
      <c r="E140" s="222" t="s">
        <v>234</v>
      </c>
      <c r="F140" s="222" t="s">
        <v>234</v>
      </c>
      <c r="G140" s="222" t="s">
        <v>234</v>
      </c>
      <c r="H140" s="222" t="s">
        <v>234</v>
      </c>
      <c r="I140" s="229">
        <v>706184</v>
      </c>
      <c r="J140" s="222" t="s">
        <v>234</v>
      </c>
      <c r="K140" s="222" t="s">
        <v>234</v>
      </c>
      <c r="L140" s="222" t="s">
        <v>234</v>
      </c>
      <c r="M140" s="229" t="s">
        <v>444</v>
      </c>
      <c r="N140" s="224"/>
      <c r="P140" s="225">
        <f t="shared" si="56"/>
        <v>0</v>
      </c>
      <c r="R140" s="224"/>
      <c r="T140" s="225">
        <f t="shared" si="57"/>
        <v>0</v>
      </c>
    </row>
    <row r="141" spans="1:20" ht="15" customHeight="1" x14ac:dyDescent="0.45">
      <c r="A141" s="201">
        <v>131</v>
      </c>
      <c r="B141" s="201">
        <f t="shared" si="58"/>
        <v>6</v>
      </c>
      <c r="C141" s="202">
        <f t="shared" si="59"/>
        <v>706185</v>
      </c>
      <c r="E141" s="222" t="s">
        <v>234</v>
      </c>
      <c r="F141" s="222" t="s">
        <v>234</v>
      </c>
      <c r="G141" s="222" t="s">
        <v>234</v>
      </c>
      <c r="H141" s="222" t="s">
        <v>234</v>
      </c>
      <c r="I141" s="229">
        <v>706185</v>
      </c>
      <c r="J141" s="222" t="s">
        <v>234</v>
      </c>
      <c r="K141" s="222" t="s">
        <v>234</v>
      </c>
      <c r="L141" s="222" t="s">
        <v>234</v>
      </c>
      <c r="M141" s="229" t="s">
        <v>445</v>
      </c>
      <c r="N141" s="224"/>
      <c r="P141" s="225">
        <f t="shared" si="56"/>
        <v>0</v>
      </c>
      <c r="R141" s="224"/>
      <c r="T141" s="225">
        <f t="shared" si="57"/>
        <v>0</v>
      </c>
    </row>
    <row r="142" spans="1:20" ht="15" customHeight="1" x14ac:dyDescent="0.45">
      <c r="A142" s="201">
        <v>132</v>
      </c>
      <c r="B142" s="201">
        <f t="shared" si="58"/>
        <v>6</v>
      </c>
      <c r="C142" s="202">
        <f t="shared" si="59"/>
        <v>706186</v>
      </c>
      <c r="E142" s="222" t="s">
        <v>234</v>
      </c>
      <c r="F142" s="222" t="s">
        <v>234</v>
      </c>
      <c r="G142" s="222" t="s">
        <v>234</v>
      </c>
      <c r="H142" s="222" t="s">
        <v>234</v>
      </c>
      <c r="I142" s="229">
        <v>706186</v>
      </c>
      <c r="J142" s="222" t="s">
        <v>234</v>
      </c>
      <c r="K142" s="222" t="s">
        <v>234</v>
      </c>
      <c r="L142" s="222" t="s">
        <v>234</v>
      </c>
      <c r="M142" s="229" t="s">
        <v>446</v>
      </c>
      <c r="N142" s="224"/>
      <c r="P142" s="225">
        <f t="shared" si="56"/>
        <v>0</v>
      </c>
      <c r="R142" s="224"/>
      <c r="T142" s="225">
        <f t="shared" si="57"/>
        <v>0</v>
      </c>
    </row>
    <row r="143" spans="1:20" ht="15" customHeight="1" x14ac:dyDescent="0.45">
      <c r="A143" s="201">
        <v>133</v>
      </c>
      <c r="B143" s="201">
        <f t="shared" si="58"/>
        <v>6</v>
      </c>
      <c r="C143" s="202">
        <f t="shared" si="59"/>
        <v>706188</v>
      </c>
      <c r="E143" s="222" t="s">
        <v>234</v>
      </c>
      <c r="F143" s="222" t="s">
        <v>234</v>
      </c>
      <c r="G143" s="222" t="s">
        <v>234</v>
      </c>
      <c r="H143" s="222" t="s">
        <v>234</v>
      </c>
      <c r="I143" s="229">
        <v>706188</v>
      </c>
      <c r="J143" s="222" t="s">
        <v>234</v>
      </c>
      <c r="K143" s="222" t="s">
        <v>234</v>
      </c>
      <c r="L143" s="222" t="s">
        <v>234</v>
      </c>
      <c r="M143" s="229" t="s">
        <v>447</v>
      </c>
      <c r="N143" s="224"/>
      <c r="P143" s="225">
        <f t="shared" si="56"/>
        <v>0</v>
      </c>
      <c r="R143" s="224"/>
      <c r="T143" s="225">
        <f t="shared" si="57"/>
        <v>0</v>
      </c>
    </row>
    <row r="144" spans="1:20" ht="15" customHeight="1" x14ac:dyDescent="0.45">
      <c r="A144" s="201">
        <v>134</v>
      </c>
      <c r="B144" s="201">
        <f t="shared" si="58"/>
        <v>5</v>
      </c>
      <c r="C144" s="202">
        <f t="shared" si="59"/>
        <v>70619</v>
      </c>
      <c r="E144" s="222" t="s">
        <v>234</v>
      </c>
      <c r="F144" s="222" t="s">
        <v>234</v>
      </c>
      <c r="G144" s="222" t="s">
        <v>234</v>
      </c>
      <c r="H144" s="227">
        <v>70619</v>
      </c>
      <c r="I144" s="222" t="s">
        <v>234</v>
      </c>
      <c r="J144" s="222" t="s">
        <v>234</v>
      </c>
      <c r="K144" s="222" t="s">
        <v>234</v>
      </c>
      <c r="L144" s="222" t="s">
        <v>234</v>
      </c>
      <c r="M144" s="227" t="s">
        <v>448</v>
      </c>
      <c r="N144" s="224"/>
      <c r="P144" s="225">
        <f>N144-P145-P146-P147-P148-P149-P150-P151-P152-P153-P154-P155-P156-P157-P158-P159-P160</f>
        <v>0</v>
      </c>
      <c r="R144" s="224"/>
      <c r="T144" s="225">
        <f>R144+T145+T148+T152+T160</f>
        <v>0</v>
      </c>
    </row>
    <row r="145" spans="1:20" ht="15" customHeight="1" x14ac:dyDescent="0.45">
      <c r="A145" s="201">
        <v>135</v>
      </c>
      <c r="B145" s="201">
        <f t="shared" si="58"/>
        <v>6</v>
      </c>
      <c r="C145" s="202">
        <f t="shared" si="59"/>
        <v>706191</v>
      </c>
      <c r="E145" s="222" t="s">
        <v>234</v>
      </c>
      <c r="F145" s="222" t="s">
        <v>234</v>
      </c>
      <c r="G145" s="222" t="s">
        <v>234</v>
      </c>
      <c r="H145" s="222" t="s">
        <v>234</v>
      </c>
      <c r="I145" s="229">
        <v>706191</v>
      </c>
      <c r="J145" s="222" t="s">
        <v>234</v>
      </c>
      <c r="K145" s="222" t="s">
        <v>234</v>
      </c>
      <c r="L145" s="222" t="s">
        <v>234</v>
      </c>
      <c r="M145" s="229" t="s">
        <v>449</v>
      </c>
      <c r="N145" s="224"/>
      <c r="P145" s="225">
        <f>N145-P146-P147</f>
        <v>0</v>
      </c>
      <c r="R145" s="224"/>
      <c r="T145" s="225">
        <f>R145+T146+T147</f>
        <v>0</v>
      </c>
    </row>
    <row r="146" spans="1:20" ht="15" customHeight="1" x14ac:dyDescent="0.45">
      <c r="A146" s="201">
        <v>136</v>
      </c>
      <c r="B146" s="201">
        <f t="shared" si="58"/>
        <v>7</v>
      </c>
      <c r="C146" s="202">
        <f t="shared" si="59"/>
        <v>7061911</v>
      </c>
      <c r="E146" s="222" t="s">
        <v>234</v>
      </c>
      <c r="F146" s="222" t="s">
        <v>234</v>
      </c>
      <c r="G146" s="222" t="s">
        <v>234</v>
      </c>
      <c r="H146" s="222" t="s">
        <v>234</v>
      </c>
      <c r="I146" s="222" t="s">
        <v>234</v>
      </c>
      <c r="J146" s="230">
        <v>7061911</v>
      </c>
      <c r="K146" s="222" t="s">
        <v>234</v>
      </c>
      <c r="L146" s="222" t="s">
        <v>234</v>
      </c>
      <c r="M146" s="230" t="s">
        <v>450</v>
      </c>
      <c r="N146" s="224"/>
      <c r="P146" s="225">
        <f t="shared" ref="P146:P147" si="60">N146</f>
        <v>0</v>
      </c>
      <c r="R146" s="224"/>
      <c r="T146" s="225">
        <f t="shared" ref="T146:T147" si="61">R146</f>
        <v>0</v>
      </c>
    </row>
    <row r="147" spans="1:20" ht="15" customHeight="1" x14ac:dyDescent="0.45">
      <c r="A147" s="201">
        <v>137</v>
      </c>
      <c r="B147" s="201">
        <f t="shared" si="58"/>
        <v>7</v>
      </c>
      <c r="C147" s="202">
        <f t="shared" si="59"/>
        <v>7061918</v>
      </c>
      <c r="E147" s="222" t="s">
        <v>234</v>
      </c>
      <c r="F147" s="222" t="s">
        <v>234</v>
      </c>
      <c r="G147" s="222" t="s">
        <v>234</v>
      </c>
      <c r="H147" s="222" t="s">
        <v>234</v>
      </c>
      <c r="I147" s="222" t="s">
        <v>234</v>
      </c>
      <c r="J147" s="230">
        <v>7061918</v>
      </c>
      <c r="K147" s="222" t="s">
        <v>234</v>
      </c>
      <c r="L147" s="222" t="s">
        <v>234</v>
      </c>
      <c r="M147" s="230" t="s">
        <v>451</v>
      </c>
      <c r="N147" s="224"/>
      <c r="P147" s="225">
        <f t="shared" si="60"/>
        <v>0</v>
      </c>
      <c r="R147" s="224"/>
      <c r="T147" s="225">
        <f t="shared" si="61"/>
        <v>0</v>
      </c>
    </row>
    <row r="148" spans="1:20" ht="15" customHeight="1" x14ac:dyDescent="0.45">
      <c r="A148" s="201">
        <v>138</v>
      </c>
      <c r="B148" s="201">
        <f t="shared" si="58"/>
        <v>6</v>
      </c>
      <c r="C148" s="202">
        <f t="shared" si="59"/>
        <v>706192</v>
      </c>
      <c r="E148" s="222" t="s">
        <v>234</v>
      </c>
      <c r="F148" s="222" t="s">
        <v>234</v>
      </c>
      <c r="G148" s="222" t="s">
        <v>234</v>
      </c>
      <c r="H148" s="222" t="s">
        <v>234</v>
      </c>
      <c r="I148" s="229">
        <v>706192</v>
      </c>
      <c r="J148" s="222" t="s">
        <v>234</v>
      </c>
      <c r="K148" s="222" t="s">
        <v>234</v>
      </c>
      <c r="L148" s="222" t="s">
        <v>234</v>
      </c>
      <c r="M148" s="229" t="s">
        <v>452</v>
      </c>
      <c r="N148" s="224"/>
      <c r="P148" s="225">
        <f>N148-P149-P150-P151</f>
        <v>0</v>
      </c>
      <c r="R148" s="224"/>
      <c r="T148" s="225">
        <f>R148+T149+T150+T151</f>
        <v>0</v>
      </c>
    </row>
    <row r="149" spans="1:20" ht="15" customHeight="1" x14ac:dyDescent="0.45">
      <c r="A149" s="201">
        <v>139</v>
      </c>
      <c r="B149" s="201">
        <f t="shared" si="58"/>
        <v>7</v>
      </c>
      <c r="C149" s="202">
        <f t="shared" si="59"/>
        <v>7061921</v>
      </c>
      <c r="E149" s="222" t="s">
        <v>234</v>
      </c>
      <c r="F149" s="222" t="s">
        <v>234</v>
      </c>
      <c r="G149" s="222" t="s">
        <v>234</v>
      </c>
      <c r="H149" s="222" t="s">
        <v>234</v>
      </c>
      <c r="I149" s="222" t="s">
        <v>234</v>
      </c>
      <c r="J149" s="230">
        <v>7061921</v>
      </c>
      <c r="K149" s="222" t="s">
        <v>234</v>
      </c>
      <c r="L149" s="222" t="s">
        <v>234</v>
      </c>
      <c r="M149" s="230" t="s">
        <v>453</v>
      </c>
      <c r="N149" s="224"/>
      <c r="P149" s="225">
        <f t="shared" ref="P149:P151" si="62">N149</f>
        <v>0</v>
      </c>
      <c r="R149" s="224"/>
      <c r="T149" s="225">
        <f t="shared" ref="T149:T151" si="63">R149</f>
        <v>0</v>
      </c>
    </row>
    <row r="150" spans="1:20" ht="15" customHeight="1" x14ac:dyDescent="0.45">
      <c r="A150" s="201">
        <v>140</v>
      </c>
      <c r="B150" s="201">
        <f t="shared" si="58"/>
        <v>7</v>
      </c>
      <c r="C150" s="202">
        <f t="shared" si="59"/>
        <v>7061922</v>
      </c>
      <c r="E150" s="222" t="s">
        <v>234</v>
      </c>
      <c r="F150" s="222" t="s">
        <v>234</v>
      </c>
      <c r="G150" s="222" t="s">
        <v>234</v>
      </c>
      <c r="H150" s="222" t="s">
        <v>234</v>
      </c>
      <c r="I150" s="222" t="s">
        <v>234</v>
      </c>
      <c r="J150" s="230">
        <v>7061922</v>
      </c>
      <c r="K150" s="222" t="s">
        <v>234</v>
      </c>
      <c r="L150" s="222" t="s">
        <v>234</v>
      </c>
      <c r="M150" s="230" t="s">
        <v>454</v>
      </c>
      <c r="N150" s="224"/>
      <c r="P150" s="225">
        <f t="shared" si="62"/>
        <v>0</v>
      </c>
      <c r="R150" s="224"/>
      <c r="T150" s="225">
        <f t="shared" si="63"/>
        <v>0</v>
      </c>
    </row>
    <row r="151" spans="1:20" ht="15" customHeight="1" x14ac:dyDescent="0.45">
      <c r="A151" s="201">
        <v>141</v>
      </c>
      <c r="B151" s="201">
        <f t="shared" si="58"/>
        <v>7</v>
      </c>
      <c r="C151" s="202">
        <f t="shared" si="59"/>
        <v>7061928</v>
      </c>
      <c r="E151" s="222" t="s">
        <v>234</v>
      </c>
      <c r="F151" s="222" t="s">
        <v>234</v>
      </c>
      <c r="G151" s="222" t="s">
        <v>234</v>
      </c>
      <c r="H151" s="222" t="s">
        <v>234</v>
      </c>
      <c r="I151" s="222" t="s">
        <v>234</v>
      </c>
      <c r="J151" s="230">
        <v>7061928</v>
      </c>
      <c r="K151" s="222" t="s">
        <v>234</v>
      </c>
      <c r="L151" s="222" t="s">
        <v>234</v>
      </c>
      <c r="M151" s="230" t="s">
        <v>469</v>
      </c>
      <c r="N151" s="224"/>
      <c r="P151" s="225">
        <f t="shared" si="62"/>
        <v>0</v>
      </c>
      <c r="R151" s="224"/>
      <c r="T151" s="225">
        <f t="shared" si="63"/>
        <v>0</v>
      </c>
    </row>
    <row r="152" spans="1:20" ht="15" customHeight="1" x14ac:dyDescent="0.45">
      <c r="A152" s="201">
        <v>142</v>
      </c>
      <c r="B152" s="201">
        <f t="shared" si="58"/>
        <v>6</v>
      </c>
      <c r="C152" s="202">
        <f t="shared" si="59"/>
        <v>706193</v>
      </c>
      <c r="E152" s="222" t="s">
        <v>234</v>
      </c>
      <c r="F152" s="222" t="s">
        <v>234</v>
      </c>
      <c r="G152" s="222" t="s">
        <v>234</v>
      </c>
      <c r="H152" s="222" t="s">
        <v>234</v>
      </c>
      <c r="I152" s="229">
        <v>706193</v>
      </c>
      <c r="J152" s="222" t="s">
        <v>234</v>
      </c>
      <c r="K152" s="222" t="s">
        <v>234</v>
      </c>
      <c r="L152" s="222" t="s">
        <v>234</v>
      </c>
      <c r="M152" s="229" t="s">
        <v>456</v>
      </c>
      <c r="N152" s="224"/>
      <c r="P152" s="225">
        <f>N152-P153-P154-P155-P156-P157-P158-P159</f>
        <v>0</v>
      </c>
      <c r="R152" s="224"/>
      <c r="T152" s="225">
        <f>R152+T153+T154+T159</f>
        <v>0</v>
      </c>
    </row>
    <row r="153" spans="1:20" ht="15" customHeight="1" x14ac:dyDescent="0.45">
      <c r="A153" s="201">
        <v>143</v>
      </c>
      <c r="B153" s="201">
        <f t="shared" si="58"/>
        <v>7</v>
      </c>
      <c r="C153" s="202">
        <f t="shared" si="59"/>
        <v>7061931</v>
      </c>
      <c r="E153" s="222" t="s">
        <v>234</v>
      </c>
      <c r="F153" s="222" t="s">
        <v>234</v>
      </c>
      <c r="G153" s="222" t="s">
        <v>234</v>
      </c>
      <c r="H153" s="222" t="s">
        <v>234</v>
      </c>
      <c r="I153" s="222" t="s">
        <v>234</v>
      </c>
      <c r="J153" s="230">
        <v>7061931</v>
      </c>
      <c r="K153" s="222" t="s">
        <v>234</v>
      </c>
      <c r="L153" s="222" t="s">
        <v>234</v>
      </c>
      <c r="M153" s="230" t="s">
        <v>457</v>
      </c>
      <c r="N153" s="224"/>
      <c r="P153" s="225">
        <f>N153</f>
        <v>0</v>
      </c>
      <c r="R153" s="224"/>
      <c r="T153" s="225">
        <f>R153</f>
        <v>0</v>
      </c>
    </row>
    <row r="154" spans="1:20" ht="15" customHeight="1" x14ac:dyDescent="0.45">
      <c r="A154" s="201">
        <v>144</v>
      </c>
      <c r="B154" s="201">
        <f t="shared" si="58"/>
        <v>7</v>
      </c>
      <c r="C154" s="202">
        <f t="shared" si="59"/>
        <v>7061932</v>
      </c>
      <c r="E154" s="222" t="s">
        <v>234</v>
      </c>
      <c r="F154" s="222" t="s">
        <v>234</v>
      </c>
      <c r="G154" s="222" t="s">
        <v>234</v>
      </c>
      <c r="H154" s="222" t="s">
        <v>234</v>
      </c>
      <c r="I154" s="222" t="s">
        <v>234</v>
      </c>
      <c r="J154" s="230">
        <v>7061932</v>
      </c>
      <c r="K154" s="222" t="s">
        <v>234</v>
      </c>
      <c r="L154" s="222" t="s">
        <v>234</v>
      </c>
      <c r="M154" s="230" t="s">
        <v>458</v>
      </c>
      <c r="N154" s="224"/>
      <c r="P154" s="225">
        <f>N154-P155-P156-P157-P158</f>
        <v>0</v>
      </c>
      <c r="R154" s="224"/>
      <c r="T154" s="225">
        <f>R154+T155+T156+T157+T158</f>
        <v>0</v>
      </c>
    </row>
    <row r="155" spans="1:20" ht="15" customHeight="1" x14ac:dyDescent="0.45">
      <c r="A155" s="201">
        <v>145</v>
      </c>
      <c r="B155" s="201">
        <f t="shared" si="58"/>
        <v>8</v>
      </c>
      <c r="C155" s="202">
        <f t="shared" si="59"/>
        <v>70619321</v>
      </c>
      <c r="E155" s="222" t="s">
        <v>234</v>
      </c>
      <c r="F155" s="222" t="s">
        <v>234</v>
      </c>
      <c r="G155" s="222" t="s">
        <v>234</v>
      </c>
      <c r="H155" s="222" t="s">
        <v>234</v>
      </c>
      <c r="I155" s="222" t="s">
        <v>234</v>
      </c>
      <c r="J155" s="222" t="s">
        <v>234</v>
      </c>
      <c r="K155" s="231">
        <v>70619321</v>
      </c>
      <c r="L155" s="222" t="s">
        <v>234</v>
      </c>
      <c r="M155" s="231" t="s">
        <v>459</v>
      </c>
      <c r="N155" s="224"/>
      <c r="P155" s="225">
        <f t="shared" ref="P155:P158" si="64">N155</f>
        <v>0</v>
      </c>
      <c r="R155" s="224"/>
      <c r="T155" s="225">
        <f t="shared" ref="T155:T158" si="65">R155</f>
        <v>0</v>
      </c>
    </row>
    <row r="156" spans="1:20" ht="15" customHeight="1" x14ac:dyDescent="0.45">
      <c r="A156" s="201">
        <v>146</v>
      </c>
      <c r="B156" s="201">
        <f t="shared" si="58"/>
        <v>8</v>
      </c>
      <c r="C156" s="202">
        <f t="shared" si="59"/>
        <v>70619322</v>
      </c>
      <c r="E156" s="222" t="s">
        <v>234</v>
      </c>
      <c r="F156" s="222" t="s">
        <v>234</v>
      </c>
      <c r="G156" s="222" t="s">
        <v>234</v>
      </c>
      <c r="H156" s="222" t="s">
        <v>234</v>
      </c>
      <c r="I156" s="222" t="s">
        <v>234</v>
      </c>
      <c r="J156" s="222" t="s">
        <v>234</v>
      </c>
      <c r="K156" s="231">
        <v>70619322</v>
      </c>
      <c r="L156" s="222" t="s">
        <v>234</v>
      </c>
      <c r="M156" s="231" t="s">
        <v>460</v>
      </c>
      <c r="N156" s="224"/>
      <c r="P156" s="225">
        <f t="shared" si="64"/>
        <v>0</v>
      </c>
      <c r="R156" s="224"/>
      <c r="T156" s="225">
        <f t="shared" si="65"/>
        <v>0</v>
      </c>
    </row>
    <row r="157" spans="1:20" ht="15" customHeight="1" x14ac:dyDescent="0.45">
      <c r="A157" s="201">
        <v>147</v>
      </c>
      <c r="B157" s="201">
        <f t="shared" si="58"/>
        <v>8</v>
      </c>
      <c r="C157" s="202">
        <f t="shared" si="59"/>
        <v>70619323</v>
      </c>
      <c r="E157" s="222" t="s">
        <v>234</v>
      </c>
      <c r="F157" s="222" t="s">
        <v>234</v>
      </c>
      <c r="G157" s="222" t="s">
        <v>234</v>
      </c>
      <c r="H157" s="222" t="s">
        <v>234</v>
      </c>
      <c r="I157" s="222" t="s">
        <v>234</v>
      </c>
      <c r="J157" s="222" t="s">
        <v>234</v>
      </c>
      <c r="K157" s="231">
        <v>70619323</v>
      </c>
      <c r="L157" s="222" t="s">
        <v>234</v>
      </c>
      <c r="M157" s="231" t="s">
        <v>1130</v>
      </c>
      <c r="N157" s="224"/>
      <c r="P157" s="225">
        <f t="shared" si="64"/>
        <v>0</v>
      </c>
      <c r="R157" s="224"/>
      <c r="T157" s="225">
        <f t="shared" si="65"/>
        <v>0</v>
      </c>
    </row>
    <row r="158" spans="1:20" ht="15" customHeight="1" x14ac:dyDescent="0.45">
      <c r="A158" s="201">
        <v>148</v>
      </c>
      <c r="B158" s="201">
        <f t="shared" si="58"/>
        <v>8</v>
      </c>
      <c r="C158" s="202">
        <f t="shared" si="59"/>
        <v>70619328</v>
      </c>
      <c r="E158" s="222" t="s">
        <v>234</v>
      </c>
      <c r="F158" s="222" t="s">
        <v>234</v>
      </c>
      <c r="G158" s="222" t="s">
        <v>234</v>
      </c>
      <c r="H158" s="222" t="s">
        <v>234</v>
      </c>
      <c r="I158" s="222" t="s">
        <v>234</v>
      </c>
      <c r="J158" s="222" t="s">
        <v>234</v>
      </c>
      <c r="K158" s="231">
        <v>70619328</v>
      </c>
      <c r="L158" s="222" t="s">
        <v>234</v>
      </c>
      <c r="M158" s="231" t="s">
        <v>461</v>
      </c>
      <c r="N158" s="224"/>
      <c r="P158" s="225">
        <f t="shared" si="64"/>
        <v>0</v>
      </c>
      <c r="R158" s="224"/>
      <c r="T158" s="225">
        <f t="shared" si="65"/>
        <v>0</v>
      </c>
    </row>
    <row r="159" spans="1:20" ht="15" customHeight="1" x14ac:dyDescent="0.45">
      <c r="A159" s="201">
        <v>149</v>
      </c>
      <c r="B159" s="201">
        <f t="shared" si="58"/>
        <v>7</v>
      </c>
      <c r="C159" s="202">
        <f t="shared" si="59"/>
        <v>7061938</v>
      </c>
      <c r="E159" s="222" t="s">
        <v>234</v>
      </c>
      <c r="F159" s="222" t="s">
        <v>234</v>
      </c>
      <c r="G159" s="222" t="s">
        <v>234</v>
      </c>
      <c r="H159" s="222" t="s">
        <v>234</v>
      </c>
      <c r="I159" s="222" t="s">
        <v>234</v>
      </c>
      <c r="J159" s="230">
        <v>7061938</v>
      </c>
      <c r="K159" s="222" t="s">
        <v>234</v>
      </c>
      <c r="L159" s="222" t="s">
        <v>234</v>
      </c>
      <c r="M159" s="230" t="s">
        <v>462</v>
      </c>
      <c r="N159" s="224"/>
      <c r="P159" s="225">
        <f>N159</f>
        <v>0</v>
      </c>
      <c r="R159" s="224"/>
      <c r="T159" s="225">
        <f>R159</f>
        <v>0</v>
      </c>
    </row>
    <row r="160" spans="1:20" ht="15" customHeight="1" x14ac:dyDescent="0.45">
      <c r="A160" s="201">
        <v>150</v>
      </c>
      <c r="B160" s="201">
        <f t="shared" si="58"/>
        <v>6</v>
      </c>
      <c r="C160" s="202">
        <f t="shared" si="59"/>
        <v>706194</v>
      </c>
      <c r="E160" s="222" t="s">
        <v>234</v>
      </c>
      <c r="F160" s="222" t="s">
        <v>234</v>
      </c>
      <c r="G160" s="222" t="s">
        <v>234</v>
      </c>
      <c r="H160" s="222" t="s">
        <v>234</v>
      </c>
      <c r="I160" s="229">
        <v>706194</v>
      </c>
      <c r="J160" s="222" t="s">
        <v>234</v>
      </c>
      <c r="K160" s="222" t="s">
        <v>234</v>
      </c>
      <c r="L160" s="222" t="s">
        <v>234</v>
      </c>
      <c r="M160" s="229" t="s">
        <v>463</v>
      </c>
      <c r="N160" s="224"/>
      <c r="P160" s="225">
        <f>N160</f>
        <v>0</v>
      </c>
      <c r="R160" s="224"/>
      <c r="T160" s="225">
        <f>R160</f>
        <v>0</v>
      </c>
    </row>
    <row r="161" spans="1:20" ht="15" customHeight="1" x14ac:dyDescent="0.45">
      <c r="A161" s="201">
        <v>151</v>
      </c>
      <c r="B161" s="201">
        <f t="shared" si="58"/>
        <v>5</v>
      </c>
      <c r="C161" s="202">
        <f t="shared" si="59"/>
        <v>70620</v>
      </c>
      <c r="E161" s="222" t="s">
        <v>234</v>
      </c>
      <c r="F161" s="222" t="s">
        <v>234</v>
      </c>
      <c r="G161" s="222" t="s">
        <v>234</v>
      </c>
      <c r="H161" s="227">
        <v>70620</v>
      </c>
      <c r="I161" s="222" t="s">
        <v>234</v>
      </c>
      <c r="J161" s="222" t="s">
        <v>234</v>
      </c>
      <c r="K161" s="222" t="s">
        <v>234</v>
      </c>
      <c r="L161" s="222" t="s">
        <v>234</v>
      </c>
      <c r="M161" s="227" t="s">
        <v>1131</v>
      </c>
      <c r="N161" s="224"/>
      <c r="P161" s="225">
        <f>N161</f>
        <v>0</v>
      </c>
      <c r="R161" s="224"/>
      <c r="T161" s="225">
        <f>R161</f>
        <v>0</v>
      </c>
    </row>
    <row r="162" spans="1:20" ht="15" customHeight="1" x14ac:dyDescent="0.45">
      <c r="A162" s="201">
        <v>152</v>
      </c>
      <c r="B162" s="201">
        <f t="shared" si="58"/>
        <v>5</v>
      </c>
      <c r="C162" s="202">
        <f t="shared" si="59"/>
        <v>70698</v>
      </c>
      <c r="E162" s="222" t="s">
        <v>234</v>
      </c>
      <c r="F162" s="222" t="s">
        <v>234</v>
      </c>
      <c r="G162" s="222" t="s">
        <v>234</v>
      </c>
      <c r="H162" s="227">
        <v>70698</v>
      </c>
      <c r="I162" s="222" t="s">
        <v>234</v>
      </c>
      <c r="J162" s="222" t="s">
        <v>234</v>
      </c>
      <c r="K162" s="222" t="s">
        <v>234</v>
      </c>
      <c r="L162" s="222" t="s">
        <v>234</v>
      </c>
      <c r="M162" s="227" t="s">
        <v>1132</v>
      </c>
      <c r="N162" s="224"/>
      <c r="P162" s="225">
        <f>N162-P163-P164-P165-P166-P167-P168</f>
        <v>0</v>
      </c>
      <c r="R162" s="224"/>
      <c r="T162" s="225">
        <f>R162+T163+T164+T165+T166+T167+T168</f>
        <v>0</v>
      </c>
    </row>
    <row r="163" spans="1:20" ht="15" customHeight="1" x14ac:dyDescent="0.45">
      <c r="A163" s="201">
        <v>153</v>
      </c>
      <c r="B163" s="201">
        <f t="shared" si="58"/>
        <v>6</v>
      </c>
      <c r="C163" s="202">
        <f t="shared" si="59"/>
        <v>706981</v>
      </c>
      <c r="E163" s="222" t="s">
        <v>234</v>
      </c>
      <c r="F163" s="222" t="s">
        <v>234</v>
      </c>
      <c r="G163" s="222" t="s">
        <v>234</v>
      </c>
      <c r="H163" s="222" t="s">
        <v>234</v>
      </c>
      <c r="I163" s="229">
        <v>706981</v>
      </c>
      <c r="J163" s="222" t="s">
        <v>234</v>
      </c>
      <c r="K163" s="222" t="s">
        <v>234</v>
      </c>
      <c r="L163" s="222" t="s">
        <v>234</v>
      </c>
      <c r="M163" s="229" t="s">
        <v>1133</v>
      </c>
      <c r="N163" s="224"/>
      <c r="P163" s="225">
        <f t="shared" ref="P163:P168" si="66">N163</f>
        <v>0</v>
      </c>
      <c r="R163" s="224"/>
      <c r="T163" s="225">
        <f t="shared" ref="T163:T168" si="67">R163</f>
        <v>0</v>
      </c>
    </row>
    <row r="164" spans="1:20" ht="15" customHeight="1" x14ac:dyDescent="0.45">
      <c r="A164" s="201">
        <v>154</v>
      </c>
      <c r="B164" s="201">
        <f t="shared" si="58"/>
        <v>6</v>
      </c>
      <c r="C164" s="202">
        <f t="shared" si="59"/>
        <v>706982</v>
      </c>
      <c r="E164" s="222" t="s">
        <v>234</v>
      </c>
      <c r="F164" s="222" t="s">
        <v>234</v>
      </c>
      <c r="G164" s="222" t="s">
        <v>234</v>
      </c>
      <c r="H164" s="222" t="s">
        <v>234</v>
      </c>
      <c r="I164" s="229">
        <v>706982</v>
      </c>
      <c r="J164" s="222" t="s">
        <v>234</v>
      </c>
      <c r="K164" s="222" t="s">
        <v>234</v>
      </c>
      <c r="L164" s="222" t="s">
        <v>234</v>
      </c>
      <c r="M164" s="229" t="s">
        <v>1134</v>
      </c>
      <c r="N164" s="224"/>
      <c r="P164" s="225">
        <f t="shared" si="66"/>
        <v>0</v>
      </c>
      <c r="R164" s="224"/>
      <c r="T164" s="225">
        <f t="shared" si="67"/>
        <v>0</v>
      </c>
    </row>
    <row r="165" spans="1:20" ht="15" customHeight="1" x14ac:dyDescent="0.45">
      <c r="A165" s="201">
        <v>155</v>
      </c>
      <c r="B165" s="201">
        <f t="shared" si="58"/>
        <v>6</v>
      </c>
      <c r="C165" s="202">
        <f t="shared" si="59"/>
        <v>706983</v>
      </c>
      <c r="E165" s="222" t="s">
        <v>234</v>
      </c>
      <c r="F165" s="222" t="s">
        <v>234</v>
      </c>
      <c r="G165" s="222" t="s">
        <v>234</v>
      </c>
      <c r="H165" s="222" t="s">
        <v>234</v>
      </c>
      <c r="I165" s="229">
        <v>706983</v>
      </c>
      <c r="J165" s="222" t="s">
        <v>234</v>
      </c>
      <c r="K165" s="222" t="s">
        <v>234</v>
      </c>
      <c r="L165" s="222" t="s">
        <v>234</v>
      </c>
      <c r="M165" s="229" t="s">
        <v>1135</v>
      </c>
      <c r="N165" s="224"/>
      <c r="P165" s="225">
        <f t="shared" si="66"/>
        <v>0</v>
      </c>
      <c r="R165" s="224"/>
      <c r="T165" s="225">
        <f t="shared" si="67"/>
        <v>0</v>
      </c>
    </row>
    <row r="166" spans="1:20" ht="15" customHeight="1" x14ac:dyDescent="0.45">
      <c r="A166" s="201">
        <v>156</v>
      </c>
      <c r="B166" s="201">
        <f t="shared" si="58"/>
        <v>6</v>
      </c>
      <c r="C166" s="202">
        <f t="shared" si="59"/>
        <v>706984</v>
      </c>
      <c r="E166" s="222" t="s">
        <v>234</v>
      </c>
      <c r="F166" s="222" t="s">
        <v>234</v>
      </c>
      <c r="G166" s="222" t="s">
        <v>234</v>
      </c>
      <c r="H166" s="222" t="s">
        <v>234</v>
      </c>
      <c r="I166" s="229">
        <v>706984</v>
      </c>
      <c r="J166" s="222" t="s">
        <v>234</v>
      </c>
      <c r="K166" s="222" t="s">
        <v>234</v>
      </c>
      <c r="L166" s="222" t="s">
        <v>234</v>
      </c>
      <c r="M166" s="229" t="s">
        <v>1136</v>
      </c>
      <c r="N166" s="224"/>
      <c r="P166" s="225">
        <f t="shared" si="66"/>
        <v>0</v>
      </c>
      <c r="R166" s="224"/>
      <c r="T166" s="225">
        <f t="shared" si="67"/>
        <v>0</v>
      </c>
    </row>
    <row r="167" spans="1:20" ht="15" customHeight="1" x14ac:dyDescent="0.45">
      <c r="A167" s="201">
        <v>157</v>
      </c>
      <c r="B167" s="201">
        <f t="shared" si="58"/>
        <v>6</v>
      </c>
      <c r="C167" s="202">
        <f t="shared" si="59"/>
        <v>706985</v>
      </c>
      <c r="E167" s="222" t="s">
        <v>234</v>
      </c>
      <c r="F167" s="222" t="s">
        <v>234</v>
      </c>
      <c r="G167" s="222" t="s">
        <v>234</v>
      </c>
      <c r="H167" s="222" t="s">
        <v>234</v>
      </c>
      <c r="I167" s="229">
        <v>706985</v>
      </c>
      <c r="J167" s="222" t="s">
        <v>234</v>
      </c>
      <c r="K167" s="222" t="s">
        <v>234</v>
      </c>
      <c r="L167" s="222" t="s">
        <v>234</v>
      </c>
      <c r="M167" s="229" t="s">
        <v>1137</v>
      </c>
      <c r="N167" s="224"/>
      <c r="P167" s="225">
        <f t="shared" si="66"/>
        <v>0</v>
      </c>
      <c r="R167" s="224"/>
      <c r="T167" s="225">
        <f t="shared" si="67"/>
        <v>0</v>
      </c>
    </row>
    <row r="168" spans="1:20" ht="15" customHeight="1" x14ac:dyDescent="0.45">
      <c r="A168" s="201">
        <v>158</v>
      </c>
      <c r="B168" s="201">
        <f t="shared" si="58"/>
        <v>6</v>
      </c>
      <c r="C168" s="202">
        <f t="shared" si="59"/>
        <v>706986</v>
      </c>
      <c r="E168" s="222" t="s">
        <v>234</v>
      </c>
      <c r="F168" s="222" t="s">
        <v>234</v>
      </c>
      <c r="G168" s="222" t="s">
        <v>234</v>
      </c>
      <c r="H168" s="222" t="s">
        <v>234</v>
      </c>
      <c r="I168" s="229">
        <v>706986</v>
      </c>
      <c r="J168" s="222" t="s">
        <v>234</v>
      </c>
      <c r="K168" s="222" t="s">
        <v>234</v>
      </c>
      <c r="L168" s="222" t="s">
        <v>234</v>
      </c>
      <c r="M168" s="229" t="s">
        <v>1138</v>
      </c>
      <c r="N168" s="224"/>
      <c r="P168" s="225">
        <f t="shared" si="66"/>
        <v>0</v>
      </c>
      <c r="R168" s="224"/>
      <c r="T168" s="225">
        <f t="shared" si="67"/>
        <v>0</v>
      </c>
    </row>
    <row r="169" spans="1:20" ht="15" customHeight="1" x14ac:dyDescent="0.45">
      <c r="A169" s="201">
        <v>159</v>
      </c>
      <c r="B169" s="201">
        <f t="shared" si="58"/>
        <v>3</v>
      </c>
      <c r="C169" s="202">
        <f t="shared" si="59"/>
        <v>707</v>
      </c>
      <c r="E169" s="222" t="s">
        <v>234</v>
      </c>
      <c r="F169" s="223">
        <v>707</v>
      </c>
      <c r="G169" s="222" t="s">
        <v>234</v>
      </c>
      <c r="H169" s="222" t="s">
        <v>234</v>
      </c>
      <c r="I169" s="222" t="s">
        <v>234</v>
      </c>
      <c r="J169" s="222" t="s">
        <v>234</v>
      </c>
      <c r="K169" s="222" t="s">
        <v>234</v>
      </c>
      <c r="L169" s="222" t="s">
        <v>234</v>
      </c>
      <c r="M169" s="223" t="s">
        <v>1139</v>
      </c>
      <c r="N169" s="224"/>
      <c r="P169" s="225">
        <f>N169-SUM(P170:P227)</f>
        <v>0</v>
      </c>
      <c r="R169" s="224"/>
      <c r="T169" s="225">
        <f>R169+T170+T175</f>
        <v>0</v>
      </c>
    </row>
    <row r="170" spans="1:20" ht="15" customHeight="1" x14ac:dyDescent="0.45">
      <c r="A170" s="201">
        <v>160</v>
      </c>
      <c r="B170" s="201">
        <f t="shared" si="58"/>
        <v>4</v>
      </c>
      <c r="C170" s="202">
        <f t="shared" si="59"/>
        <v>7071</v>
      </c>
      <c r="E170" s="222" t="s">
        <v>234</v>
      </c>
      <c r="F170" s="222" t="s">
        <v>234</v>
      </c>
      <c r="G170" s="226">
        <v>7071</v>
      </c>
      <c r="H170" s="222" t="s">
        <v>234</v>
      </c>
      <c r="I170" s="222" t="s">
        <v>234</v>
      </c>
      <c r="J170" s="222" t="s">
        <v>234</v>
      </c>
      <c r="K170" s="222" t="s">
        <v>234</v>
      </c>
      <c r="L170" s="222" t="s">
        <v>234</v>
      </c>
      <c r="M170" s="226" t="s">
        <v>1140</v>
      </c>
      <c r="N170" s="224"/>
      <c r="P170" s="225">
        <f>N170-P171-P172-P173-P174</f>
        <v>0</v>
      </c>
      <c r="R170" s="224"/>
      <c r="T170" s="225">
        <f>R170+T171+T172+T173+T174</f>
        <v>0</v>
      </c>
    </row>
    <row r="171" spans="1:20" ht="15" customHeight="1" x14ac:dyDescent="0.45">
      <c r="A171" s="201">
        <v>161</v>
      </c>
      <c r="B171" s="201">
        <f t="shared" si="58"/>
        <v>5</v>
      </c>
      <c r="C171" s="202">
        <f t="shared" si="59"/>
        <v>70711</v>
      </c>
      <c r="E171" s="222" t="s">
        <v>234</v>
      </c>
      <c r="F171" s="222" t="s">
        <v>234</v>
      </c>
      <c r="G171" s="222" t="s">
        <v>234</v>
      </c>
      <c r="H171" s="227">
        <v>70711</v>
      </c>
      <c r="I171" s="222" t="s">
        <v>234</v>
      </c>
      <c r="J171" s="222" t="s">
        <v>234</v>
      </c>
      <c r="K171" s="222" t="s">
        <v>234</v>
      </c>
      <c r="L171" s="222" t="s">
        <v>234</v>
      </c>
      <c r="M171" s="227" t="s">
        <v>817</v>
      </c>
      <c r="N171" s="224"/>
      <c r="P171" s="225">
        <f>N171</f>
        <v>0</v>
      </c>
      <c r="R171" s="224"/>
      <c r="T171" s="225">
        <f>R171</f>
        <v>0</v>
      </c>
    </row>
    <row r="172" spans="1:20" ht="15" customHeight="1" x14ac:dyDescent="0.45">
      <c r="A172" s="201">
        <v>162</v>
      </c>
      <c r="B172" s="201">
        <f t="shared" si="58"/>
        <v>5</v>
      </c>
      <c r="C172" s="202">
        <f t="shared" si="59"/>
        <v>70712</v>
      </c>
      <c r="E172" s="222" t="s">
        <v>234</v>
      </c>
      <c r="F172" s="222" t="s">
        <v>234</v>
      </c>
      <c r="G172" s="222" t="s">
        <v>234</v>
      </c>
      <c r="H172" s="227">
        <v>70712</v>
      </c>
      <c r="I172" s="222" t="s">
        <v>234</v>
      </c>
      <c r="J172" s="222" t="s">
        <v>234</v>
      </c>
      <c r="K172" s="222" t="s">
        <v>234</v>
      </c>
      <c r="L172" s="222" t="s">
        <v>234</v>
      </c>
      <c r="M172" s="227" t="s">
        <v>1036</v>
      </c>
      <c r="N172" s="224"/>
      <c r="P172" s="225">
        <f t="shared" ref="P172:P174" si="68">N172</f>
        <v>0</v>
      </c>
      <c r="R172" s="224"/>
      <c r="T172" s="225">
        <f t="shared" ref="T172:T174" si="69">R172</f>
        <v>0</v>
      </c>
    </row>
    <row r="173" spans="1:20" ht="15" customHeight="1" x14ac:dyDescent="0.45">
      <c r="A173" s="201">
        <v>163</v>
      </c>
      <c r="B173" s="201">
        <f t="shared" si="58"/>
        <v>5</v>
      </c>
      <c r="C173" s="202">
        <f t="shared" si="59"/>
        <v>70713</v>
      </c>
      <c r="E173" s="222" t="s">
        <v>234</v>
      </c>
      <c r="F173" s="222" t="s">
        <v>234</v>
      </c>
      <c r="G173" s="222" t="s">
        <v>234</v>
      </c>
      <c r="H173" s="227">
        <v>70713</v>
      </c>
      <c r="I173" s="222" t="s">
        <v>234</v>
      </c>
      <c r="J173" s="222" t="s">
        <v>234</v>
      </c>
      <c r="K173" s="222" t="s">
        <v>234</v>
      </c>
      <c r="L173" s="222" t="s">
        <v>234</v>
      </c>
      <c r="M173" s="227" t="s">
        <v>1141</v>
      </c>
      <c r="N173" s="224"/>
      <c r="P173" s="225">
        <f t="shared" si="68"/>
        <v>0</v>
      </c>
      <c r="R173" s="224"/>
      <c r="T173" s="225">
        <f t="shared" si="69"/>
        <v>0</v>
      </c>
    </row>
    <row r="174" spans="1:20" ht="15" customHeight="1" x14ac:dyDescent="0.45">
      <c r="A174" s="201">
        <v>164</v>
      </c>
      <c r="B174" s="201">
        <f t="shared" si="58"/>
        <v>5</v>
      </c>
      <c r="C174" s="202">
        <f t="shared" si="59"/>
        <v>70714</v>
      </c>
      <c r="E174" s="222" t="s">
        <v>234</v>
      </c>
      <c r="F174" s="222" t="s">
        <v>234</v>
      </c>
      <c r="G174" s="222" t="s">
        <v>234</v>
      </c>
      <c r="H174" s="227">
        <v>70714</v>
      </c>
      <c r="I174" s="222" t="s">
        <v>234</v>
      </c>
      <c r="J174" s="222" t="s">
        <v>234</v>
      </c>
      <c r="K174" s="222" t="s">
        <v>234</v>
      </c>
      <c r="L174" s="222" t="s">
        <v>234</v>
      </c>
      <c r="M174" s="227" t="s">
        <v>1142</v>
      </c>
      <c r="N174" s="224"/>
      <c r="P174" s="225">
        <f t="shared" si="68"/>
        <v>0</v>
      </c>
      <c r="R174" s="224"/>
      <c r="T174" s="225">
        <f t="shared" si="69"/>
        <v>0</v>
      </c>
    </row>
    <row r="175" spans="1:20" ht="15" customHeight="1" x14ac:dyDescent="0.45">
      <c r="A175" s="201">
        <v>165</v>
      </c>
      <c r="B175" s="201">
        <f t="shared" si="58"/>
        <v>4</v>
      </c>
      <c r="C175" s="202">
        <f t="shared" si="59"/>
        <v>7072</v>
      </c>
      <c r="E175" s="222" t="s">
        <v>234</v>
      </c>
      <c r="F175" s="222" t="s">
        <v>234</v>
      </c>
      <c r="G175" s="226">
        <v>7072</v>
      </c>
      <c r="H175" s="222" t="s">
        <v>234</v>
      </c>
      <c r="I175" s="222" t="s">
        <v>234</v>
      </c>
      <c r="J175" s="222" t="s">
        <v>234</v>
      </c>
      <c r="K175" s="222" t="s">
        <v>234</v>
      </c>
      <c r="L175" s="222" t="s">
        <v>234</v>
      </c>
      <c r="M175" s="226" t="s">
        <v>1143</v>
      </c>
      <c r="N175" s="224"/>
      <c r="P175" s="225">
        <f>N175-SUM(P176:P227)</f>
        <v>0</v>
      </c>
      <c r="R175" s="224"/>
      <c r="T175" s="225">
        <f>R175+T176+T181+T189+T194+T199+T224+T227</f>
        <v>0</v>
      </c>
    </row>
    <row r="176" spans="1:20" ht="15" customHeight="1" x14ac:dyDescent="0.45">
      <c r="A176" s="201">
        <v>166</v>
      </c>
      <c r="B176" s="201">
        <f t="shared" si="58"/>
        <v>5</v>
      </c>
      <c r="C176" s="202">
        <f t="shared" si="59"/>
        <v>70721</v>
      </c>
      <c r="E176" s="222" t="s">
        <v>234</v>
      </c>
      <c r="F176" s="222" t="s">
        <v>234</v>
      </c>
      <c r="G176" s="222" t="s">
        <v>234</v>
      </c>
      <c r="H176" s="227">
        <v>70721</v>
      </c>
      <c r="I176" s="222" t="s">
        <v>234</v>
      </c>
      <c r="J176" s="222" t="s">
        <v>234</v>
      </c>
      <c r="K176" s="222" t="s">
        <v>234</v>
      </c>
      <c r="L176" s="222" t="s">
        <v>234</v>
      </c>
      <c r="M176" s="227" t="s">
        <v>1144</v>
      </c>
      <c r="N176" s="224"/>
      <c r="P176" s="225">
        <f>N176-P177-P178-P179-P180</f>
        <v>0</v>
      </c>
      <c r="R176" s="224"/>
      <c r="T176" s="225">
        <f>R176+T177+T178+T179+T180</f>
        <v>0</v>
      </c>
    </row>
    <row r="177" spans="1:20" ht="15" customHeight="1" x14ac:dyDescent="0.45">
      <c r="A177" s="201">
        <v>167</v>
      </c>
      <c r="B177" s="201">
        <f t="shared" si="58"/>
        <v>6</v>
      </c>
      <c r="C177" s="202">
        <f t="shared" si="59"/>
        <v>707211</v>
      </c>
      <c r="E177" s="222" t="s">
        <v>234</v>
      </c>
      <c r="F177" s="222" t="s">
        <v>234</v>
      </c>
      <c r="G177" s="222" t="s">
        <v>234</v>
      </c>
      <c r="H177" s="222" t="s">
        <v>234</v>
      </c>
      <c r="I177" s="229">
        <v>707211</v>
      </c>
      <c r="J177" s="222" t="s">
        <v>234</v>
      </c>
      <c r="K177" s="222" t="s">
        <v>234</v>
      </c>
      <c r="L177" s="222" t="s">
        <v>234</v>
      </c>
      <c r="M177" s="229" t="s">
        <v>1145</v>
      </c>
      <c r="N177" s="224"/>
      <c r="P177" s="225">
        <f t="shared" ref="P177:P180" si="70">N177</f>
        <v>0</v>
      </c>
      <c r="R177" s="224"/>
      <c r="T177" s="225">
        <f t="shared" ref="T177:T180" si="71">R177</f>
        <v>0</v>
      </c>
    </row>
    <row r="178" spans="1:20" ht="15" customHeight="1" x14ac:dyDescent="0.45">
      <c r="A178" s="201">
        <v>168</v>
      </c>
      <c r="B178" s="201">
        <f t="shared" si="58"/>
        <v>6</v>
      </c>
      <c r="C178" s="202">
        <f t="shared" si="59"/>
        <v>707212</v>
      </c>
      <c r="E178" s="222" t="s">
        <v>234</v>
      </c>
      <c r="F178" s="222" t="s">
        <v>234</v>
      </c>
      <c r="G178" s="222" t="s">
        <v>234</v>
      </c>
      <c r="H178" s="222" t="s">
        <v>234</v>
      </c>
      <c r="I178" s="229">
        <v>707212</v>
      </c>
      <c r="J178" s="222" t="s">
        <v>234</v>
      </c>
      <c r="K178" s="222" t="s">
        <v>234</v>
      </c>
      <c r="L178" s="222" t="s">
        <v>234</v>
      </c>
      <c r="M178" s="229" t="s">
        <v>1146</v>
      </c>
      <c r="N178" s="224"/>
      <c r="P178" s="225">
        <f t="shared" si="70"/>
        <v>0</v>
      </c>
      <c r="R178" s="224"/>
      <c r="T178" s="225">
        <f t="shared" si="71"/>
        <v>0</v>
      </c>
    </row>
    <row r="179" spans="1:20" ht="15" customHeight="1" x14ac:dyDescent="0.45">
      <c r="A179" s="201">
        <v>169</v>
      </c>
      <c r="B179" s="201">
        <f t="shared" si="58"/>
        <v>6</v>
      </c>
      <c r="C179" s="202">
        <f t="shared" si="59"/>
        <v>707213</v>
      </c>
      <c r="E179" s="222" t="s">
        <v>234</v>
      </c>
      <c r="F179" s="222" t="s">
        <v>234</v>
      </c>
      <c r="G179" s="222" t="s">
        <v>234</v>
      </c>
      <c r="H179" s="222" t="s">
        <v>234</v>
      </c>
      <c r="I179" s="229">
        <v>707213</v>
      </c>
      <c r="J179" s="222" t="s">
        <v>234</v>
      </c>
      <c r="K179" s="222" t="s">
        <v>234</v>
      </c>
      <c r="L179" s="222" t="s">
        <v>234</v>
      </c>
      <c r="M179" s="229" t="s">
        <v>1147</v>
      </c>
      <c r="N179" s="224"/>
      <c r="P179" s="225">
        <f t="shared" si="70"/>
        <v>0</v>
      </c>
      <c r="R179" s="224"/>
      <c r="T179" s="225">
        <f t="shared" si="71"/>
        <v>0</v>
      </c>
    </row>
    <row r="180" spans="1:20" ht="15" customHeight="1" x14ac:dyDescent="0.45">
      <c r="A180" s="201">
        <v>170</v>
      </c>
      <c r="B180" s="201">
        <f t="shared" si="58"/>
        <v>6</v>
      </c>
      <c r="C180" s="202">
        <f t="shared" si="59"/>
        <v>707218</v>
      </c>
      <c r="E180" s="222" t="s">
        <v>234</v>
      </c>
      <c r="F180" s="222" t="s">
        <v>234</v>
      </c>
      <c r="G180" s="222" t="s">
        <v>234</v>
      </c>
      <c r="H180" s="222" t="s">
        <v>234</v>
      </c>
      <c r="I180" s="229">
        <v>707218</v>
      </c>
      <c r="J180" s="222" t="s">
        <v>234</v>
      </c>
      <c r="K180" s="222" t="s">
        <v>234</v>
      </c>
      <c r="L180" s="222" t="s">
        <v>234</v>
      </c>
      <c r="M180" s="229" t="s">
        <v>1148</v>
      </c>
      <c r="N180" s="224"/>
      <c r="P180" s="225">
        <f t="shared" si="70"/>
        <v>0</v>
      </c>
      <c r="R180" s="224"/>
      <c r="T180" s="225">
        <f t="shared" si="71"/>
        <v>0</v>
      </c>
    </row>
    <row r="181" spans="1:20" ht="15" customHeight="1" x14ac:dyDescent="0.45">
      <c r="A181" s="201">
        <v>171</v>
      </c>
      <c r="B181" s="201">
        <f t="shared" si="58"/>
        <v>5</v>
      </c>
      <c r="C181" s="202">
        <f t="shared" si="59"/>
        <v>70722</v>
      </c>
      <c r="E181" s="222" t="s">
        <v>234</v>
      </c>
      <c r="F181" s="222" t="s">
        <v>234</v>
      </c>
      <c r="G181" s="222" t="s">
        <v>234</v>
      </c>
      <c r="H181" s="227">
        <v>70722</v>
      </c>
      <c r="I181" s="222" t="s">
        <v>234</v>
      </c>
      <c r="J181" s="222" t="s">
        <v>234</v>
      </c>
      <c r="K181" s="222" t="s">
        <v>234</v>
      </c>
      <c r="L181" s="222" t="s">
        <v>234</v>
      </c>
      <c r="M181" s="227" t="s">
        <v>1149</v>
      </c>
      <c r="N181" s="224"/>
      <c r="P181" s="225">
        <f>N181-P182-P183-P184-P185-P186-P187-P188</f>
        <v>0</v>
      </c>
      <c r="R181" s="224"/>
      <c r="T181" s="225">
        <f>R181+T182+T183+T184+T185+T186+T187+T188</f>
        <v>0</v>
      </c>
    </row>
    <row r="182" spans="1:20" ht="15" customHeight="1" x14ac:dyDescent="0.45">
      <c r="A182" s="201">
        <v>172</v>
      </c>
      <c r="B182" s="201">
        <f t="shared" si="58"/>
        <v>6</v>
      </c>
      <c r="C182" s="202">
        <f t="shared" si="59"/>
        <v>707221</v>
      </c>
      <c r="E182" s="222" t="s">
        <v>234</v>
      </c>
      <c r="F182" s="222" t="s">
        <v>234</v>
      </c>
      <c r="G182" s="222" t="s">
        <v>234</v>
      </c>
      <c r="H182" s="222" t="s">
        <v>234</v>
      </c>
      <c r="I182" s="229">
        <v>707221</v>
      </c>
      <c r="J182" s="222" t="s">
        <v>234</v>
      </c>
      <c r="K182" s="222" t="s">
        <v>234</v>
      </c>
      <c r="L182" s="222" t="s">
        <v>234</v>
      </c>
      <c r="M182" s="229" t="s">
        <v>1150</v>
      </c>
      <c r="N182" s="224"/>
      <c r="P182" s="225">
        <f t="shared" ref="P182:P188" si="72">N182</f>
        <v>0</v>
      </c>
      <c r="R182" s="224"/>
      <c r="T182" s="225">
        <f t="shared" ref="T182:T188" si="73">R182</f>
        <v>0</v>
      </c>
    </row>
    <row r="183" spans="1:20" ht="15" customHeight="1" x14ac:dyDescent="0.45">
      <c r="A183" s="201">
        <v>173</v>
      </c>
      <c r="B183" s="201">
        <f t="shared" si="58"/>
        <v>6</v>
      </c>
      <c r="C183" s="202">
        <f t="shared" si="59"/>
        <v>707222</v>
      </c>
      <c r="E183" s="222" t="s">
        <v>234</v>
      </c>
      <c r="F183" s="222" t="s">
        <v>234</v>
      </c>
      <c r="G183" s="222" t="s">
        <v>234</v>
      </c>
      <c r="H183" s="222" t="s">
        <v>234</v>
      </c>
      <c r="I183" s="229">
        <v>707222</v>
      </c>
      <c r="J183" s="222" t="s">
        <v>234</v>
      </c>
      <c r="K183" s="222" t="s">
        <v>234</v>
      </c>
      <c r="L183" s="222" t="s">
        <v>234</v>
      </c>
      <c r="M183" s="229" t="s">
        <v>1151</v>
      </c>
      <c r="N183" s="224"/>
      <c r="P183" s="225">
        <f t="shared" si="72"/>
        <v>0</v>
      </c>
      <c r="R183" s="224"/>
      <c r="T183" s="225">
        <f t="shared" si="73"/>
        <v>0</v>
      </c>
    </row>
    <row r="184" spans="1:20" ht="15" customHeight="1" x14ac:dyDescent="0.45">
      <c r="A184" s="201">
        <v>174</v>
      </c>
      <c r="B184" s="201">
        <f t="shared" si="58"/>
        <v>6</v>
      </c>
      <c r="C184" s="202">
        <f t="shared" si="59"/>
        <v>707223</v>
      </c>
      <c r="E184" s="222" t="s">
        <v>234</v>
      </c>
      <c r="F184" s="222" t="s">
        <v>234</v>
      </c>
      <c r="G184" s="222" t="s">
        <v>234</v>
      </c>
      <c r="H184" s="222" t="s">
        <v>234</v>
      </c>
      <c r="I184" s="229">
        <v>707223</v>
      </c>
      <c r="J184" s="222" t="s">
        <v>234</v>
      </c>
      <c r="K184" s="222" t="s">
        <v>234</v>
      </c>
      <c r="L184" s="222" t="s">
        <v>234</v>
      </c>
      <c r="M184" s="229" t="s">
        <v>1152</v>
      </c>
      <c r="N184" s="224"/>
      <c r="P184" s="225">
        <f t="shared" si="72"/>
        <v>0</v>
      </c>
      <c r="R184" s="224"/>
      <c r="T184" s="225">
        <f t="shared" si="73"/>
        <v>0</v>
      </c>
    </row>
    <row r="185" spans="1:20" ht="15" customHeight="1" x14ac:dyDescent="0.45">
      <c r="A185" s="201">
        <v>175</v>
      </c>
      <c r="B185" s="201">
        <f t="shared" si="58"/>
        <v>6</v>
      </c>
      <c r="C185" s="202">
        <f t="shared" si="59"/>
        <v>707224</v>
      </c>
      <c r="E185" s="222" t="s">
        <v>234</v>
      </c>
      <c r="F185" s="222" t="s">
        <v>234</v>
      </c>
      <c r="G185" s="222" t="s">
        <v>234</v>
      </c>
      <c r="H185" s="222" t="s">
        <v>234</v>
      </c>
      <c r="I185" s="229">
        <v>707224</v>
      </c>
      <c r="J185" s="222" t="s">
        <v>234</v>
      </c>
      <c r="K185" s="222" t="s">
        <v>234</v>
      </c>
      <c r="L185" s="222" t="s">
        <v>234</v>
      </c>
      <c r="M185" s="229" t="s">
        <v>1153</v>
      </c>
      <c r="N185" s="224"/>
      <c r="P185" s="225">
        <f t="shared" si="72"/>
        <v>0</v>
      </c>
      <c r="R185" s="224"/>
      <c r="T185" s="225">
        <f t="shared" si="73"/>
        <v>0</v>
      </c>
    </row>
    <row r="186" spans="1:20" ht="15" customHeight="1" x14ac:dyDescent="0.45">
      <c r="A186" s="201">
        <v>176</v>
      </c>
      <c r="B186" s="201">
        <f t="shared" si="58"/>
        <v>6</v>
      </c>
      <c r="C186" s="202">
        <f t="shared" si="59"/>
        <v>707225</v>
      </c>
      <c r="E186" s="222" t="s">
        <v>234</v>
      </c>
      <c r="F186" s="222" t="s">
        <v>234</v>
      </c>
      <c r="G186" s="222" t="s">
        <v>234</v>
      </c>
      <c r="H186" s="222" t="s">
        <v>234</v>
      </c>
      <c r="I186" s="229">
        <v>707225</v>
      </c>
      <c r="J186" s="222" t="s">
        <v>234</v>
      </c>
      <c r="K186" s="222" t="s">
        <v>234</v>
      </c>
      <c r="L186" s="222" t="s">
        <v>234</v>
      </c>
      <c r="M186" s="229" t="s">
        <v>1154</v>
      </c>
      <c r="N186" s="224"/>
      <c r="P186" s="225">
        <f t="shared" si="72"/>
        <v>0</v>
      </c>
      <c r="R186" s="224"/>
      <c r="T186" s="225">
        <f t="shared" si="73"/>
        <v>0</v>
      </c>
    </row>
    <row r="187" spans="1:20" ht="15" customHeight="1" x14ac:dyDescent="0.45">
      <c r="A187" s="201">
        <v>177</v>
      </c>
      <c r="B187" s="201">
        <f t="shared" si="58"/>
        <v>6</v>
      </c>
      <c r="C187" s="202">
        <f t="shared" si="59"/>
        <v>707226</v>
      </c>
      <c r="E187" s="222" t="s">
        <v>234</v>
      </c>
      <c r="F187" s="222" t="s">
        <v>234</v>
      </c>
      <c r="G187" s="222" t="s">
        <v>234</v>
      </c>
      <c r="H187" s="222" t="s">
        <v>234</v>
      </c>
      <c r="I187" s="229">
        <v>707226</v>
      </c>
      <c r="J187" s="222" t="s">
        <v>234</v>
      </c>
      <c r="K187" s="222" t="s">
        <v>234</v>
      </c>
      <c r="L187" s="222" t="s">
        <v>234</v>
      </c>
      <c r="M187" s="229" t="s">
        <v>1155</v>
      </c>
      <c r="N187" s="224"/>
      <c r="P187" s="225">
        <f t="shared" si="72"/>
        <v>0</v>
      </c>
      <c r="R187" s="224"/>
      <c r="T187" s="225">
        <f t="shared" si="73"/>
        <v>0</v>
      </c>
    </row>
    <row r="188" spans="1:20" ht="15" customHeight="1" x14ac:dyDescent="0.45">
      <c r="A188" s="201">
        <v>178</v>
      </c>
      <c r="B188" s="201">
        <f t="shared" si="58"/>
        <v>6</v>
      </c>
      <c r="C188" s="202">
        <f t="shared" si="59"/>
        <v>707228</v>
      </c>
      <c r="E188" s="222" t="s">
        <v>234</v>
      </c>
      <c r="F188" s="222" t="s">
        <v>234</v>
      </c>
      <c r="G188" s="222" t="s">
        <v>234</v>
      </c>
      <c r="H188" s="222" t="s">
        <v>234</v>
      </c>
      <c r="I188" s="229">
        <v>707228</v>
      </c>
      <c r="J188" s="222" t="s">
        <v>234</v>
      </c>
      <c r="K188" s="222" t="s">
        <v>234</v>
      </c>
      <c r="L188" s="222" t="s">
        <v>234</v>
      </c>
      <c r="M188" s="229" t="s">
        <v>1156</v>
      </c>
      <c r="N188" s="224"/>
      <c r="P188" s="225">
        <f t="shared" si="72"/>
        <v>0</v>
      </c>
      <c r="R188" s="224"/>
      <c r="T188" s="225">
        <f t="shared" si="73"/>
        <v>0</v>
      </c>
    </row>
    <row r="189" spans="1:20" ht="15" customHeight="1" x14ac:dyDescent="0.45">
      <c r="A189" s="201">
        <v>179</v>
      </c>
      <c r="B189" s="201">
        <f t="shared" si="58"/>
        <v>5</v>
      </c>
      <c r="C189" s="202">
        <f t="shared" si="59"/>
        <v>70723</v>
      </c>
      <c r="E189" s="222" t="s">
        <v>234</v>
      </c>
      <c r="F189" s="222" t="s">
        <v>234</v>
      </c>
      <c r="G189" s="222" t="s">
        <v>234</v>
      </c>
      <c r="H189" s="227">
        <v>70723</v>
      </c>
      <c r="I189" s="222" t="s">
        <v>234</v>
      </c>
      <c r="J189" s="222" t="s">
        <v>234</v>
      </c>
      <c r="K189" s="222" t="s">
        <v>234</v>
      </c>
      <c r="L189" s="222" t="s">
        <v>234</v>
      </c>
      <c r="M189" s="227" t="s">
        <v>1157</v>
      </c>
      <c r="N189" s="224"/>
      <c r="P189" s="225">
        <f>N189-P190-P191-P192-P193</f>
        <v>0</v>
      </c>
      <c r="R189" s="224"/>
      <c r="T189" s="225">
        <f>R189+T190+T191+T192+T193</f>
        <v>0</v>
      </c>
    </row>
    <row r="190" spans="1:20" ht="15" customHeight="1" x14ac:dyDescent="0.45">
      <c r="A190" s="201">
        <v>180</v>
      </c>
      <c r="B190" s="201">
        <f t="shared" si="58"/>
        <v>6</v>
      </c>
      <c r="C190" s="202">
        <f t="shared" si="59"/>
        <v>707231</v>
      </c>
      <c r="E190" s="222" t="s">
        <v>234</v>
      </c>
      <c r="F190" s="222" t="s">
        <v>234</v>
      </c>
      <c r="G190" s="222" t="s">
        <v>234</v>
      </c>
      <c r="H190" s="222" t="s">
        <v>234</v>
      </c>
      <c r="I190" s="229">
        <v>707231</v>
      </c>
      <c r="J190" s="222" t="s">
        <v>234</v>
      </c>
      <c r="K190" s="222" t="s">
        <v>234</v>
      </c>
      <c r="L190" s="222" t="s">
        <v>234</v>
      </c>
      <c r="M190" s="229" t="s">
        <v>1158</v>
      </c>
      <c r="N190" s="224"/>
      <c r="P190" s="225">
        <f t="shared" ref="P190:P193" si="74">N190</f>
        <v>0</v>
      </c>
      <c r="R190" s="224"/>
      <c r="T190" s="225">
        <f t="shared" ref="T190:T193" si="75">R190</f>
        <v>0</v>
      </c>
    </row>
    <row r="191" spans="1:20" ht="15" customHeight="1" x14ac:dyDescent="0.45">
      <c r="A191" s="201">
        <v>181</v>
      </c>
      <c r="B191" s="201">
        <f t="shared" si="58"/>
        <v>6</v>
      </c>
      <c r="C191" s="202">
        <f t="shared" si="59"/>
        <v>707232</v>
      </c>
      <c r="E191" s="222" t="s">
        <v>234</v>
      </c>
      <c r="F191" s="222" t="s">
        <v>234</v>
      </c>
      <c r="G191" s="222" t="s">
        <v>234</v>
      </c>
      <c r="H191" s="222" t="s">
        <v>234</v>
      </c>
      <c r="I191" s="229">
        <v>707232</v>
      </c>
      <c r="J191" s="222" t="s">
        <v>234</v>
      </c>
      <c r="K191" s="222" t="s">
        <v>234</v>
      </c>
      <c r="L191" s="222" t="s">
        <v>234</v>
      </c>
      <c r="M191" s="229" t="s">
        <v>1159</v>
      </c>
      <c r="N191" s="224"/>
      <c r="P191" s="225">
        <f t="shared" si="74"/>
        <v>0</v>
      </c>
      <c r="R191" s="224"/>
      <c r="T191" s="225">
        <f t="shared" si="75"/>
        <v>0</v>
      </c>
    </row>
    <row r="192" spans="1:20" ht="15" customHeight="1" x14ac:dyDescent="0.45">
      <c r="A192" s="201">
        <v>182</v>
      </c>
      <c r="B192" s="201">
        <f t="shared" si="58"/>
        <v>6</v>
      </c>
      <c r="C192" s="202">
        <f t="shared" si="59"/>
        <v>707233</v>
      </c>
      <c r="E192" s="222" t="s">
        <v>234</v>
      </c>
      <c r="F192" s="222" t="s">
        <v>234</v>
      </c>
      <c r="G192" s="222" t="s">
        <v>234</v>
      </c>
      <c r="H192" s="222" t="s">
        <v>234</v>
      </c>
      <c r="I192" s="229">
        <v>707233</v>
      </c>
      <c r="J192" s="222" t="s">
        <v>234</v>
      </c>
      <c r="K192" s="222" t="s">
        <v>234</v>
      </c>
      <c r="L192" s="222" t="s">
        <v>234</v>
      </c>
      <c r="M192" s="229" t="s">
        <v>1160</v>
      </c>
      <c r="N192" s="224"/>
      <c r="P192" s="225">
        <f t="shared" si="74"/>
        <v>0</v>
      </c>
      <c r="R192" s="224"/>
      <c r="T192" s="225">
        <f t="shared" si="75"/>
        <v>0</v>
      </c>
    </row>
    <row r="193" spans="1:20" ht="15" customHeight="1" x14ac:dyDescent="0.45">
      <c r="A193" s="201">
        <v>183</v>
      </c>
      <c r="B193" s="201">
        <f t="shared" si="58"/>
        <v>6</v>
      </c>
      <c r="C193" s="202">
        <f t="shared" si="59"/>
        <v>707238</v>
      </c>
      <c r="E193" s="222" t="s">
        <v>234</v>
      </c>
      <c r="F193" s="222" t="s">
        <v>234</v>
      </c>
      <c r="G193" s="222" t="s">
        <v>234</v>
      </c>
      <c r="H193" s="222" t="s">
        <v>234</v>
      </c>
      <c r="I193" s="229">
        <v>707238</v>
      </c>
      <c r="J193" s="222" t="s">
        <v>234</v>
      </c>
      <c r="K193" s="222" t="s">
        <v>234</v>
      </c>
      <c r="L193" s="222" t="s">
        <v>234</v>
      </c>
      <c r="M193" s="229" t="s">
        <v>1161</v>
      </c>
      <c r="N193" s="224"/>
      <c r="P193" s="225">
        <f t="shared" si="74"/>
        <v>0</v>
      </c>
      <c r="R193" s="224"/>
      <c r="T193" s="225">
        <f t="shared" si="75"/>
        <v>0</v>
      </c>
    </row>
    <row r="194" spans="1:20" ht="15" customHeight="1" x14ac:dyDescent="0.45">
      <c r="A194" s="201">
        <v>184</v>
      </c>
      <c r="B194" s="201">
        <f t="shared" si="58"/>
        <v>5</v>
      </c>
      <c r="C194" s="202">
        <f t="shared" si="59"/>
        <v>70724</v>
      </c>
      <c r="E194" s="222" t="s">
        <v>234</v>
      </c>
      <c r="F194" s="222" t="s">
        <v>234</v>
      </c>
      <c r="G194" s="222" t="s">
        <v>234</v>
      </c>
      <c r="H194" s="227">
        <v>70724</v>
      </c>
      <c r="I194" s="222" t="s">
        <v>234</v>
      </c>
      <c r="J194" s="222" t="s">
        <v>234</v>
      </c>
      <c r="K194" s="222" t="s">
        <v>234</v>
      </c>
      <c r="L194" s="222" t="s">
        <v>234</v>
      </c>
      <c r="M194" s="227" t="s">
        <v>1162</v>
      </c>
      <c r="N194" s="224"/>
      <c r="P194" s="225">
        <f>N194-P195-P196-P197-P198</f>
        <v>0</v>
      </c>
      <c r="R194" s="224"/>
      <c r="T194" s="225">
        <f>R194+T195+T196+T197+T198</f>
        <v>0</v>
      </c>
    </row>
    <row r="195" spans="1:20" ht="15" customHeight="1" x14ac:dyDescent="0.45">
      <c r="A195" s="201">
        <v>185</v>
      </c>
      <c r="B195" s="201">
        <f t="shared" si="58"/>
        <v>6</v>
      </c>
      <c r="C195" s="202">
        <f t="shared" si="59"/>
        <v>707241</v>
      </c>
      <c r="E195" s="222" t="s">
        <v>234</v>
      </c>
      <c r="F195" s="222" t="s">
        <v>234</v>
      </c>
      <c r="G195" s="222" t="s">
        <v>234</v>
      </c>
      <c r="H195" s="222" t="s">
        <v>234</v>
      </c>
      <c r="I195" s="229">
        <v>707241</v>
      </c>
      <c r="J195" s="222" t="s">
        <v>234</v>
      </c>
      <c r="K195" s="222" t="s">
        <v>234</v>
      </c>
      <c r="L195" s="222" t="s">
        <v>234</v>
      </c>
      <c r="M195" s="229" t="s">
        <v>1163</v>
      </c>
      <c r="N195" s="224"/>
      <c r="P195" s="225">
        <f t="shared" ref="P195:P198" si="76">N195</f>
        <v>0</v>
      </c>
      <c r="R195" s="224"/>
      <c r="T195" s="225">
        <f t="shared" ref="T195:T198" si="77">R195</f>
        <v>0</v>
      </c>
    </row>
    <row r="196" spans="1:20" ht="15" customHeight="1" x14ac:dyDescent="0.45">
      <c r="A196" s="201">
        <v>186</v>
      </c>
      <c r="B196" s="201">
        <f t="shared" si="58"/>
        <v>6</v>
      </c>
      <c r="C196" s="202">
        <f t="shared" si="59"/>
        <v>707242</v>
      </c>
      <c r="E196" s="222" t="s">
        <v>234</v>
      </c>
      <c r="F196" s="222" t="s">
        <v>234</v>
      </c>
      <c r="G196" s="222" t="s">
        <v>234</v>
      </c>
      <c r="H196" s="222" t="s">
        <v>234</v>
      </c>
      <c r="I196" s="229">
        <v>707242</v>
      </c>
      <c r="J196" s="222" t="s">
        <v>234</v>
      </c>
      <c r="K196" s="222" t="s">
        <v>234</v>
      </c>
      <c r="L196" s="222" t="s">
        <v>234</v>
      </c>
      <c r="M196" s="229" t="s">
        <v>1164</v>
      </c>
      <c r="N196" s="224"/>
      <c r="P196" s="225">
        <f t="shared" si="76"/>
        <v>0</v>
      </c>
      <c r="R196" s="224"/>
      <c r="T196" s="225">
        <f t="shared" si="77"/>
        <v>0</v>
      </c>
    </row>
    <row r="197" spans="1:20" ht="15" customHeight="1" x14ac:dyDescent="0.45">
      <c r="A197" s="201">
        <v>187</v>
      </c>
      <c r="B197" s="201">
        <f t="shared" si="58"/>
        <v>6</v>
      </c>
      <c r="C197" s="202">
        <f t="shared" si="59"/>
        <v>707243</v>
      </c>
      <c r="E197" s="222" t="s">
        <v>234</v>
      </c>
      <c r="F197" s="222" t="s">
        <v>234</v>
      </c>
      <c r="G197" s="222" t="s">
        <v>234</v>
      </c>
      <c r="H197" s="222" t="s">
        <v>234</v>
      </c>
      <c r="I197" s="229">
        <v>707243</v>
      </c>
      <c r="J197" s="222" t="s">
        <v>234</v>
      </c>
      <c r="K197" s="222" t="s">
        <v>234</v>
      </c>
      <c r="L197" s="222" t="s">
        <v>234</v>
      </c>
      <c r="M197" s="229" t="s">
        <v>1165</v>
      </c>
      <c r="N197" s="224"/>
      <c r="P197" s="225">
        <f t="shared" si="76"/>
        <v>0</v>
      </c>
      <c r="R197" s="224"/>
      <c r="T197" s="225">
        <f t="shared" si="77"/>
        <v>0</v>
      </c>
    </row>
    <row r="198" spans="1:20" ht="15" customHeight="1" x14ac:dyDescent="0.45">
      <c r="A198" s="201">
        <v>188</v>
      </c>
      <c r="B198" s="201">
        <f t="shared" si="58"/>
        <v>6</v>
      </c>
      <c r="C198" s="202">
        <f t="shared" si="59"/>
        <v>707248</v>
      </c>
      <c r="E198" s="222" t="s">
        <v>234</v>
      </c>
      <c r="F198" s="222" t="s">
        <v>234</v>
      </c>
      <c r="G198" s="222" t="s">
        <v>234</v>
      </c>
      <c r="H198" s="222" t="s">
        <v>234</v>
      </c>
      <c r="I198" s="229">
        <v>707248</v>
      </c>
      <c r="J198" s="222" t="s">
        <v>234</v>
      </c>
      <c r="K198" s="222" t="s">
        <v>234</v>
      </c>
      <c r="L198" s="222" t="s">
        <v>234</v>
      </c>
      <c r="M198" s="229" t="s">
        <v>1166</v>
      </c>
      <c r="N198" s="224"/>
      <c r="P198" s="225">
        <f t="shared" si="76"/>
        <v>0</v>
      </c>
      <c r="R198" s="224"/>
      <c r="T198" s="225">
        <f t="shared" si="77"/>
        <v>0</v>
      </c>
    </row>
    <row r="199" spans="1:20" ht="15" customHeight="1" x14ac:dyDescent="0.45">
      <c r="A199" s="201">
        <v>189</v>
      </c>
      <c r="B199" s="201">
        <f t="shared" si="58"/>
        <v>5</v>
      </c>
      <c r="C199" s="202">
        <f t="shared" si="59"/>
        <v>70725</v>
      </c>
      <c r="E199" s="222" t="s">
        <v>234</v>
      </c>
      <c r="F199" s="222" t="s">
        <v>234</v>
      </c>
      <c r="G199" s="222" t="s">
        <v>234</v>
      </c>
      <c r="H199" s="227">
        <v>70725</v>
      </c>
      <c r="I199" s="222" t="s">
        <v>234</v>
      </c>
      <c r="J199" s="222" t="s">
        <v>234</v>
      </c>
      <c r="K199" s="222" t="s">
        <v>234</v>
      </c>
      <c r="L199" s="222" t="s">
        <v>234</v>
      </c>
      <c r="M199" s="227" t="s">
        <v>1167</v>
      </c>
      <c r="N199" s="224"/>
      <c r="P199" s="225">
        <f>N199-SUM(P200:P223)</f>
        <v>0</v>
      </c>
      <c r="R199" s="224"/>
      <c r="T199" s="225">
        <f>R199+T200+T207+T211+T221+T222+T223</f>
        <v>0</v>
      </c>
    </row>
    <row r="200" spans="1:20" ht="15" customHeight="1" x14ac:dyDescent="0.45">
      <c r="A200" s="201">
        <v>190</v>
      </c>
      <c r="B200" s="201">
        <f t="shared" si="58"/>
        <v>6</v>
      </c>
      <c r="C200" s="202">
        <f t="shared" si="59"/>
        <v>707251</v>
      </c>
      <c r="E200" s="222" t="s">
        <v>234</v>
      </c>
      <c r="F200" s="222" t="s">
        <v>234</v>
      </c>
      <c r="G200" s="222" t="s">
        <v>234</v>
      </c>
      <c r="H200" s="222" t="s">
        <v>234</v>
      </c>
      <c r="I200" s="229">
        <v>707251</v>
      </c>
      <c r="J200" s="222" t="s">
        <v>234</v>
      </c>
      <c r="K200" s="222" t="s">
        <v>234</v>
      </c>
      <c r="L200" s="222" t="s">
        <v>234</v>
      </c>
      <c r="M200" s="229" t="s">
        <v>1168</v>
      </c>
      <c r="N200" s="224"/>
      <c r="P200" s="225">
        <f>N200-P201-P202-P203-P204-P205-P206</f>
        <v>0</v>
      </c>
      <c r="R200" s="224"/>
      <c r="T200" s="225">
        <f>R200+T201+T202+T203+T204+T205+T206</f>
        <v>0</v>
      </c>
    </row>
    <row r="201" spans="1:20" ht="15" customHeight="1" x14ac:dyDescent="0.45">
      <c r="A201" s="201">
        <v>191</v>
      </c>
      <c r="B201" s="201">
        <f t="shared" si="58"/>
        <v>7</v>
      </c>
      <c r="C201" s="202">
        <f t="shared" si="59"/>
        <v>7072511</v>
      </c>
      <c r="E201" s="222" t="s">
        <v>234</v>
      </c>
      <c r="F201" s="222" t="s">
        <v>234</v>
      </c>
      <c r="G201" s="222" t="s">
        <v>234</v>
      </c>
      <c r="H201" s="222" t="s">
        <v>234</v>
      </c>
      <c r="I201" s="222" t="s">
        <v>234</v>
      </c>
      <c r="J201" s="230">
        <v>7072511</v>
      </c>
      <c r="K201" s="222" t="s">
        <v>234</v>
      </c>
      <c r="L201" s="222" t="s">
        <v>234</v>
      </c>
      <c r="M201" s="230" t="s">
        <v>1169</v>
      </c>
      <c r="N201" s="224"/>
      <c r="P201" s="225">
        <f t="shared" ref="P201:P206" si="78">N201</f>
        <v>0</v>
      </c>
      <c r="R201" s="224"/>
      <c r="T201" s="225">
        <f t="shared" ref="T201:T206" si="79">R201</f>
        <v>0</v>
      </c>
    </row>
    <row r="202" spans="1:20" ht="15" customHeight="1" x14ac:dyDescent="0.45">
      <c r="A202" s="201">
        <v>192</v>
      </c>
      <c r="B202" s="201">
        <f t="shared" si="58"/>
        <v>7</v>
      </c>
      <c r="C202" s="202">
        <f t="shared" si="59"/>
        <v>7072512</v>
      </c>
      <c r="E202" s="222" t="s">
        <v>234</v>
      </c>
      <c r="F202" s="222" t="s">
        <v>234</v>
      </c>
      <c r="G202" s="222" t="s">
        <v>234</v>
      </c>
      <c r="H202" s="222" t="s">
        <v>234</v>
      </c>
      <c r="I202" s="222" t="s">
        <v>234</v>
      </c>
      <c r="J202" s="230">
        <v>7072512</v>
      </c>
      <c r="K202" s="222" t="s">
        <v>234</v>
      </c>
      <c r="L202" s="222" t="s">
        <v>234</v>
      </c>
      <c r="M202" s="230" t="s">
        <v>1170</v>
      </c>
      <c r="N202" s="224"/>
      <c r="P202" s="225">
        <f t="shared" si="78"/>
        <v>0</v>
      </c>
      <c r="R202" s="224"/>
      <c r="T202" s="225">
        <f t="shared" si="79"/>
        <v>0</v>
      </c>
    </row>
    <row r="203" spans="1:20" ht="15" customHeight="1" x14ac:dyDescent="0.45">
      <c r="A203" s="201">
        <v>193</v>
      </c>
      <c r="B203" s="201">
        <f t="shared" ref="B203:B266" si="80">LEN(C203)</f>
        <v>7</v>
      </c>
      <c r="C203" s="202">
        <f t="shared" ref="C203:C266" si="81">MAX(E203:L203)</f>
        <v>7072513</v>
      </c>
      <c r="E203" s="222" t="s">
        <v>234</v>
      </c>
      <c r="F203" s="222" t="s">
        <v>234</v>
      </c>
      <c r="G203" s="222" t="s">
        <v>234</v>
      </c>
      <c r="H203" s="222" t="s">
        <v>234</v>
      </c>
      <c r="I203" s="222" t="s">
        <v>234</v>
      </c>
      <c r="J203" s="230">
        <v>7072513</v>
      </c>
      <c r="K203" s="222" t="s">
        <v>234</v>
      </c>
      <c r="L203" s="222" t="s">
        <v>234</v>
      </c>
      <c r="M203" s="230" t="s">
        <v>1171</v>
      </c>
      <c r="N203" s="224"/>
      <c r="P203" s="225">
        <f t="shared" si="78"/>
        <v>0</v>
      </c>
      <c r="R203" s="224"/>
      <c r="T203" s="225">
        <f t="shared" si="79"/>
        <v>0</v>
      </c>
    </row>
    <row r="204" spans="1:20" ht="15" customHeight="1" x14ac:dyDescent="0.45">
      <c r="A204" s="201">
        <v>194</v>
      </c>
      <c r="B204" s="201">
        <f t="shared" si="80"/>
        <v>7</v>
      </c>
      <c r="C204" s="202">
        <f t="shared" si="81"/>
        <v>7072514</v>
      </c>
      <c r="E204" s="222" t="s">
        <v>234</v>
      </c>
      <c r="F204" s="222" t="s">
        <v>234</v>
      </c>
      <c r="G204" s="222" t="s">
        <v>234</v>
      </c>
      <c r="H204" s="222" t="s">
        <v>234</v>
      </c>
      <c r="I204" s="222" t="s">
        <v>234</v>
      </c>
      <c r="J204" s="230">
        <v>7072514</v>
      </c>
      <c r="K204" s="222" t="s">
        <v>234</v>
      </c>
      <c r="L204" s="222" t="s">
        <v>234</v>
      </c>
      <c r="M204" s="230" t="s">
        <v>1172</v>
      </c>
      <c r="N204" s="224"/>
      <c r="P204" s="225">
        <f t="shared" si="78"/>
        <v>0</v>
      </c>
      <c r="R204" s="224"/>
      <c r="T204" s="225">
        <f t="shared" si="79"/>
        <v>0</v>
      </c>
    </row>
    <row r="205" spans="1:20" ht="15" customHeight="1" x14ac:dyDescent="0.45">
      <c r="A205" s="201">
        <v>195</v>
      </c>
      <c r="B205" s="201">
        <f t="shared" si="80"/>
        <v>7</v>
      </c>
      <c r="C205" s="202">
        <f t="shared" si="81"/>
        <v>7072515</v>
      </c>
      <c r="E205" s="222" t="s">
        <v>234</v>
      </c>
      <c r="F205" s="222" t="s">
        <v>234</v>
      </c>
      <c r="G205" s="222" t="s">
        <v>234</v>
      </c>
      <c r="H205" s="222" t="s">
        <v>234</v>
      </c>
      <c r="I205" s="222" t="s">
        <v>234</v>
      </c>
      <c r="J205" s="230">
        <v>7072515</v>
      </c>
      <c r="K205" s="222" t="s">
        <v>234</v>
      </c>
      <c r="L205" s="222" t="s">
        <v>234</v>
      </c>
      <c r="M205" s="230" t="s">
        <v>1173</v>
      </c>
      <c r="N205" s="224"/>
      <c r="P205" s="225">
        <f t="shared" si="78"/>
        <v>0</v>
      </c>
      <c r="R205" s="224"/>
      <c r="T205" s="225">
        <f t="shared" si="79"/>
        <v>0</v>
      </c>
    </row>
    <row r="206" spans="1:20" ht="15" customHeight="1" x14ac:dyDescent="0.45">
      <c r="A206" s="201">
        <v>196</v>
      </c>
      <c r="B206" s="201">
        <f t="shared" si="80"/>
        <v>7</v>
      </c>
      <c r="C206" s="202">
        <f t="shared" si="81"/>
        <v>7072518</v>
      </c>
      <c r="E206" s="222" t="s">
        <v>234</v>
      </c>
      <c r="F206" s="222" t="s">
        <v>234</v>
      </c>
      <c r="G206" s="222" t="s">
        <v>234</v>
      </c>
      <c r="H206" s="222" t="s">
        <v>234</v>
      </c>
      <c r="I206" s="222" t="s">
        <v>234</v>
      </c>
      <c r="J206" s="230">
        <v>7072518</v>
      </c>
      <c r="K206" s="222" t="s">
        <v>234</v>
      </c>
      <c r="L206" s="222" t="s">
        <v>234</v>
      </c>
      <c r="M206" s="230" t="s">
        <v>1174</v>
      </c>
      <c r="N206" s="224"/>
      <c r="P206" s="225">
        <f t="shared" si="78"/>
        <v>0</v>
      </c>
      <c r="R206" s="224"/>
      <c r="T206" s="225">
        <f t="shared" si="79"/>
        <v>0</v>
      </c>
    </row>
    <row r="207" spans="1:20" ht="15" customHeight="1" x14ac:dyDescent="0.45">
      <c r="A207" s="201">
        <v>197</v>
      </c>
      <c r="B207" s="201">
        <f t="shared" si="80"/>
        <v>6</v>
      </c>
      <c r="C207" s="202">
        <f t="shared" si="81"/>
        <v>707252</v>
      </c>
      <c r="E207" s="222" t="s">
        <v>234</v>
      </c>
      <c r="F207" s="222" t="s">
        <v>234</v>
      </c>
      <c r="G207" s="222" t="s">
        <v>234</v>
      </c>
      <c r="H207" s="222" t="s">
        <v>234</v>
      </c>
      <c r="I207" s="229">
        <v>707252</v>
      </c>
      <c r="J207" s="222" t="s">
        <v>234</v>
      </c>
      <c r="K207" s="222" t="s">
        <v>234</v>
      </c>
      <c r="L207" s="222" t="s">
        <v>234</v>
      </c>
      <c r="M207" s="229" t="s">
        <v>1175</v>
      </c>
      <c r="N207" s="224"/>
      <c r="P207" s="225">
        <f>N207-P208-P209-P210</f>
        <v>0</v>
      </c>
      <c r="R207" s="224"/>
      <c r="T207" s="225">
        <f>R207+T208+T209+T210</f>
        <v>0</v>
      </c>
    </row>
    <row r="208" spans="1:20" ht="15" customHeight="1" x14ac:dyDescent="0.45">
      <c r="A208" s="201">
        <v>198</v>
      </c>
      <c r="B208" s="201">
        <f t="shared" si="80"/>
        <v>7</v>
      </c>
      <c r="C208" s="202">
        <f t="shared" si="81"/>
        <v>7072521</v>
      </c>
      <c r="E208" s="222" t="s">
        <v>234</v>
      </c>
      <c r="F208" s="222" t="s">
        <v>234</v>
      </c>
      <c r="G208" s="222" t="s">
        <v>234</v>
      </c>
      <c r="H208" s="222" t="s">
        <v>234</v>
      </c>
      <c r="I208" s="222" t="s">
        <v>234</v>
      </c>
      <c r="J208" s="230">
        <v>7072521</v>
      </c>
      <c r="K208" s="222" t="s">
        <v>234</v>
      </c>
      <c r="L208" s="222" t="s">
        <v>234</v>
      </c>
      <c r="M208" s="230" t="s">
        <v>1176</v>
      </c>
      <c r="N208" s="224"/>
      <c r="P208" s="225">
        <f t="shared" ref="P208:P210" si="82">N208</f>
        <v>0</v>
      </c>
      <c r="R208" s="224"/>
      <c r="T208" s="225">
        <f t="shared" ref="T208:T210" si="83">R208</f>
        <v>0</v>
      </c>
    </row>
    <row r="209" spans="1:20" ht="15" customHeight="1" x14ac:dyDescent="0.45">
      <c r="A209" s="201">
        <v>199</v>
      </c>
      <c r="B209" s="201">
        <f t="shared" si="80"/>
        <v>7</v>
      </c>
      <c r="C209" s="202">
        <f t="shared" si="81"/>
        <v>7072522</v>
      </c>
      <c r="E209" s="222" t="s">
        <v>234</v>
      </c>
      <c r="F209" s="222" t="s">
        <v>234</v>
      </c>
      <c r="G209" s="222" t="s">
        <v>234</v>
      </c>
      <c r="H209" s="222" t="s">
        <v>234</v>
      </c>
      <c r="I209" s="222" t="s">
        <v>234</v>
      </c>
      <c r="J209" s="230">
        <v>7072522</v>
      </c>
      <c r="K209" s="222" t="s">
        <v>234</v>
      </c>
      <c r="L209" s="222" t="s">
        <v>234</v>
      </c>
      <c r="M209" s="230" t="s">
        <v>1177</v>
      </c>
      <c r="N209" s="224"/>
      <c r="P209" s="225">
        <f t="shared" si="82"/>
        <v>0</v>
      </c>
      <c r="R209" s="224"/>
      <c r="T209" s="225">
        <f t="shared" si="83"/>
        <v>0</v>
      </c>
    </row>
    <row r="210" spans="1:20" ht="15" customHeight="1" x14ac:dyDescent="0.45">
      <c r="A210" s="201">
        <v>200</v>
      </c>
      <c r="B210" s="201">
        <f t="shared" si="80"/>
        <v>7</v>
      </c>
      <c r="C210" s="202">
        <f t="shared" si="81"/>
        <v>7072528</v>
      </c>
      <c r="E210" s="222" t="s">
        <v>234</v>
      </c>
      <c r="F210" s="222" t="s">
        <v>234</v>
      </c>
      <c r="G210" s="222" t="s">
        <v>234</v>
      </c>
      <c r="H210" s="222" t="s">
        <v>234</v>
      </c>
      <c r="I210" s="222" t="s">
        <v>234</v>
      </c>
      <c r="J210" s="230">
        <v>7072528</v>
      </c>
      <c r="K210" s="222" t="s">
        <v>234</v>
      </c>
      <c r="L210" s="222" t="s">
        <v>234</v>
      </c>
      <c r="M210" s="230" t="s">
        <v>1178</v>
      </c>
      <c r="N210" s="224"/>
      <c r="P210" s="225">
        <f t="shared" si="82"/>
        <v>0</v>
      </c>
      <c r="R210" s="224"/>
      <c r="T210" s="225">
        <f t="shared" si="83"/>
        <v>0</v>
      </c>
    </row>
    <row r="211" spans="1:20" ht="15" customHeight="1" x14ac:dyDescent="0.45">
      <c r="A211" s="201">
        <v>201</v>
      </c>
      <c r="B211" s="201">
        <f t="shared" si="80"/>
        <v>6</v>
      </c>
      <c r="C211" s="202">
        <f t="shared" si="81"/>
        <v>707253</v>
      </c>
      <c r="E211" s="222" t="s">
        <v>234</v>
      </c>
      <c r="F211" s="222" t="s">
        <v>234</v>
      </c>
      <c r="G211" s="222" t="s">
        <v>234</v>
      </c>
      <c r="H211" s="222" t="s">
        <v>234</v>
      </c>
      <c r="I211" s="229">
        <v>707253</v>
      </c>
      <c r="J211" s="222" t="s">
        <v>234</v>
      </c>
      <c r="K211" s="222" t="s">
        <v>234</v>
      </c>
      <c r="L211" s="222" t="s">
        <v>234</v>
      </c>
      <c r="M211" s="229" t="s">
        <v>1179</v>
      </c>
      <c r="N211" s="224"/>
      <c r="P211" s="225">
        <f>N211-P212-P213-P214-P215-P216-P217-P218-P219-P220</f>
        <v>0</v>
      </c>
      <c r="R211" s="224"/>
      <c r="T211" s="225">
        <f>R211+T212+T216+T217+T218+T219+T220</f>
        <v>0</v>
      </c>
    </row>
    <row r="212" spans="1:20" ht="15" customHeight="1" x14ac:dyDescent="0.45">
      <c r="A212" s="201">
        <v>202</v>
      </c>
      <c r="B212" s="201">
        <f t="shared" si="80"/>
        <v>7</v>
      </c>
      <c r="C212" s="202">
        <f t="shared" si="81"/>
        <v>7072531</v>
      </c>
      <c r="E212" s="222" t="s">
        <v>234</v>
      </c>
      <c r="F212" s="222" t="s">
        <v>234</v>
      </c>
      <c r="G212" s="222" t="s">
        <v>234</v>
      </c>
      <c r="H212" s="222" t="s">
        <v>234</v>
      </c>
      <c r="I212" s="222" t="s">
        <v>234</v>
      </c>
      <c r="J212" s="230">
        <v>7072531</v>
      </c>
      <c r="K212" s="222" t="s">
        <v>234</v>
      </c>
      <c r="L212" s="222" t="s">
        <v>234</v>
      </c>
      <c r="M212" s="230" t="s">
        <v>1180</v>
      </c>
      <c r="N212" s="224"/>
      <c r="P212" s="225">
        <f>N212-P213-P214-P215</f>
        <v>0</v>
      </c>
      <c r="R212" s="224"/>
      <c r="T212" s="225">
        <f>R212+T213+T214+T215</f>
        <v>0</v>
      </c>
    </row>
    <row r="213" spans="1:20" ht="15" customHeight="1" x14ac:dyDescent="0.45">
      <c r="A213" s="201">
        <v>203</v>
      </c>
      <c r="B213" s="201">
        <f t="shared" si="80"/>
        <v>8</v>
      </c>
      <c r="C213" s="202">
        <f t="shared" si="81"/>
        <v>70725311</v>
      </c>
      <c r="E213" s="222" t="s">
        <v>234</v>
      </c>
      <c r="F213" s="222" t="s">
        <v>234</v>
      </c>
      <c r="G213" s="222" t="s">
        <v>234</v>
      </c>
      <c r="H213" s="222" t="s">
        <v>234</v>
      </c>
      <c r="I213" s="222" t="s">
        <v>234</v>
      </c>
      <c r="J213" s="222" t="s">
        <v>234</v>
      </c>
      <c r="K213" s="231">
        <v>70725311</v>
      </c>
      <c r="L213" s="222" t="s">
        <v>234</v>
      </c>
      <c r="M213" s="231" t="s">
        <v>1181</v>
      </c>
      <c r="N213" s="224"/>
      <c r="P213" s="225">
        <f t="shared" ref="P213:P215" si="84">N213</f>
        <v>0</v>
      </c>
      <c r="R213" s="224"/>
      <c r="T213" s="225">
        <f t="shared" ref="T213:T215" si="85">R213</f>
        <v>0</v>
      </c>
    </row>
    <row r="214" spans="1:20" ht="15" customHeight="1" x14ac:dyDescent="0.45">
      <c r="A214" s="201">
        <v>204</v>
      </c>
      <c r="B214" s="201">
        <f t="shared" si="80"/>
        <v>8</v>
      </c>
      <c r="C214" s="202">
        <f t="shared" si="81"/>
        <v>70725312</v>
      </c>
      <c r="E214" s="222" t="s">
        <v>234</v>
      </c>
      <c r="F214" s="222" t="s">
        <v>234</v>
      </c>
      <c r="G214" s="222" t="s">
        <v>234</v>
      </c>
      <c r="H214" s="222" t="s">
        <v>234</v>
      </c>
      <c r="I214" s="222" t="s">
        <v>234</v>
      </c>
      <c r="J214" s="222" t="s">
        <v>234</v>
      </c>
      <c r="K214" s="231">
        <v>70725312</v>
      </c>
      <c r="L214" s="222" t="s">
        <v>234</v>
      </c>
      <c r="M214" s="231" t="s">
        <v>1182</v>
      </c>
      <c r="N214" s="224"/>
      <c r="P214" s="225">
        <f t="shared" si="84"/>
        <v>0</v>
      </c>
      <c r="R214" s="224"/>
      <c r="T214" s="225">
        <f t="shared" si="85"/>
        <v>0</v>
      </c>
    </row>
    <row r="215" spans="1:20" ht="15" customHeight="1" x14ac:dyDescent="0.45">
      <c r="A215" s="201">
        <v>205</v>
      </c>
      <c r="B215" s="201">
        <f t="shared" si="80"/>
        <v>8</v>
      </c>
      <c r="C215" s="202">
        <f t="shared" si="81"/>
        <v>70725313</v>
      </c>
      <c r="E215" s="222" t="s">
        <v>234</v>
      </c>
      <c r="F215" s="222" t="s">
        <v>234</v>
      </c>
      <c r="G215" s="222" t="s">
        <v>234</v>
      </c>
      <c r="H215" s="222" t="s">
        <v>234</v>
      </c>
      <c r="I215" s="222" t="s">
        <v>234</v>
      </c>
      <c r="J215" s="222" t="s">
        <v>234</v>
      </c>
      <c r="K215" s="231">
        <v>70725313</v>
      </c>
      <c r="L215" s="222" t="s">
        <v>234</v>
      </c>
      <c r="M215" s="231" t="s">
        <v>1183</v>
      </c>
      <c r="N215" s="224"/>
      <c r="P215" s="225">
        <f t="shared" si="84"/>
        <v>0</v>
      </c>
      <c r="R215" s="224"/>
      <c r="T215" s="225">
        <f t="shared" si="85"/>
        <v>0</v>
      </c>
    </row>
    <row r="216" spans="1:20" ht="15" customHeight="1" x14ac:dyDescent="0.45">
      <c r="A216" s="201">
        <v>206</v>
      </c>
      <c r="B216" s="201">
        <f t="shared" si="80"/>
        <v>7</v>
      </c>
      <c r="C216" s="202">
        <f t="shared" si="81"/>
        <v>7072532</v>
      </c>
      <c r="E216" s="222" t="s">
        <v>234</v>
      </c>
      <c r="F216" s="222" t="s">
        <v>234</v>
      </c>
      <c r="G216" s="222" t="s">
        <v>234</v>
      </c>
      <c r="H216" s="222" t="s">
        <v>234</v>
      </c>
      <c r="I216" s="222" t="s">
        <v>234</v>
      </c>
      <c r="J216" s="230">
        <v>7072532</v>
      </c>
      <c r="K216" s="222" t="s">
        <v>234</v>
      </c>
      <c r="L216" s="222" t="s">
        <v>234</v>
      </c>
      <c r="M216" s="230" t="s">
        <v>1184</v>
      </c>
      <c r="N216" s="224"/>
      <c r="P216" s="225">
        <f>N216</f>
        <v>0</v>
      </c>
      <c r="R216" s="224"/>
      <c r="T216" s="225">
        <f>R216</f>
        <v>0</v>
      </c>
    </row>
    <row r="217" spans="1:20" ht="15" customHeight="1" x14ac:dyDescent="0.45">
      <c r="A217" s="201">
        <v>207</v>
      </c>
      <c r="B217" s="201">
        <f t="shared" si="80"/>
        <v>7</v>
      </c>
      <c r="C217" s="202">
        <f t="shared" si="81"/>
        <v>7072533</v>
      </c>
      <c r="E217" s="222" t="s">
        <v>234</v>
      </c>
      <c r="F217" s="222" t="s">
        <v>234</v>
      </c>
      <c r="G217" s="222" t="s">
        <v>234</v>
      </c>
      <c r="H217" s="222" t="s">
        <v>234</v>
      </c>
      <c r="I217" s="222" t="s">
        <v>234</v>
      </c>
      <c r="J217" s="230">
        <v>7072533</v>
      </c>
      <c r="K217" s="222" t="s">
        <v>234</v>
      </c>
      <c r="L217" s="222" t="s">
        <v>234</v>
      </c>
      <c r="M217" s="230" t="s">
        <v>1185</v>
      </c>
      <c r="N217" s="224"/>
      <c r="P217" s="225">
        <f t="shared" ref="P217:P219" si="86">N217</f>
        <v>0</v>
      </c>
      <c r="R217" s="224"/>
      <c r="T217" s="225">
        <f t="shared" ref="T217:T219" si="87">R217</f>
        <v>0</v>
      </c>
    </row>
    <row r="218" spans="1:20" ht="15" customHeight="1" x14ac:dyDescent="0.45">
      <c r="A218" s="201">
        <v>208</v>
      </c>
      <c r="B218" s="201">
        <f t="shared" si="80"/>
        <v>7</v>
      </c>
      <c r="C218" s="202">
        <f t="shared" si="81"/>
        <v>7072534</v>
      </c>
      <c r="E218" s="222" t="s">
        <v>234</v>
      </c>
      <c r="F218" s="222" t="s">
        <v>234</v>
      </c>
      <c r="G218" s="222" t="s">
        <v>234</v>
      </c>
      <c r="H218" s="222" t="s">
        <v>234</v>
      </c>
      <c r="I218" s="222" t="s">
        <v>234</v>
      </c>
      <c r="J218" s="230">
        <v>7072534</v>
      </c>
      <c r="K218" s="222" t="s">
        <v>234</v>
      </c>
      <c r="L218" s="222" t="s">
        <v>234</v>
      </c>
      <c r="M218" s="230" t="s">
        <v>1186</v>
      </c>
      <c r="N218" s="224"/>
      <c r="P218" s="225">
        <f t="shared" si="86"/>
        <v>0</v>
      </c>
      <c r="R218" s="224"/>
      <c r="T218" s="225">
        <f t="shared" si="87"/>
        <v>0</v>
      </c>
    </row>
    <row r="219" spans="1:20" ht="15" customHeight="1" x14ac:dyDescent="0.45">
      <c r="A219" s="201">
        <v>209</v>
      </c>
      <c r="B219" s="201">
        <f t="shared" si="80"/>
        <v>7</v>
      </c>
      <c r="C219" s="202">
        <f t="shared" si="81"/>
        <v>7072536</v>
      </c>
      <c r="E219" s="222" t="s">
        <v>234</v>
      </c>
      <c r="F219" s="222" t="s">
        <v>234</v>
      </c>
      <c r="G219" s="222" t="s">
        <v>234</v>
      </c>
      <c r="H219" s="222" t="s">
        <v>234</v>
      </c>
      <c r="I219" s="222" t="s">
        <v>234</v>
      </c>
      <c r="J219" s="230">
        <v>7072536</v>
      </c>
      <c r="K219" s="222" t="s">
        <v>234</v>
      </c>
      <c r="L219" s="222" t="s">
        <v>234</v>
      </c>
      <c r="M219" s="230" t="s">
        <v>1187</v>
      </c>
      <c r="N219" s="224"/>
      <c r="P219" s="225">
        <f t="shared" si="86"/>
        <v>0</v>
      </c>
      <c r="R219" s="224"/>
      <c r="T219" s="225">
        <f t="shared" si="87"/>
        <v>0</v>
      </c>
    </row>
    <row r="220" spans="1:20" ht="15" customHeight="1" x14ac:dyDescent="0.45">
      <c r="A220" s="201">
        <v>210</v>
      </c>
      <c r="B220" s="201">
        <f t="shared" si="80"/>
        <v>7</v>
      </c>
      <c r="C220" s="202">
        <f t="shared" si="81"/>
        <v>7072538</v>
      </c>
      <c r="E220" s="222" t="s">
        <v>234</v>
      </c>
      <c r="F220" s="222" t="s">
        <v>234</v>
      </c>
      <c r="G220" s="222" t="s">
        <v>234</v>
      </c>
      <c r="H220" s="222" t="s">
        <v>234</v>
      </c>
      <c r="I220" s="222" t="s">
        <v>234</v>
      </c>
      <c r="J220" s="230">
        <v>7072538</v>
      </c>
      <c r="K220" s="222" t="s">
        <v>234</v>
      </c>
      <c r="L220" s="222" t="s">
        <v>234</v>
      </c>
      <c r="M220" s="230" t="s">
        <v>1188</v>
      </c>
      <c r="N220" s="224"/>
      <c r="P220" s="225">
        <f>N220-P233-P234-P235-P236-P238-P239-P240-P241-P242-P243-P244-P246-P247-P248-P249-P250-P251-P252-P253-P254-P255-P257-P258-P259-P260-P261-P262-P263</f>
        <v>0</v>
      </c>
      <c r="R220" s="224"/>
      <c r="T220" s="225">
        <f>R220</f>
        <v>0</v>
      </c>
    </row>
    <row r="221" spans="1:20" ht="15" customHeight="1" x14ac:dyDescent="0.45">
      <c r="A221" s="201">
        <v>211</v>
      </c>
      <c r="B221" s="201">
        <f t="shared" si="80"/>
        <v>6</v>
      </c>
      <c r="C221" s="202">
        <f t="shared" si="81"/>
        <v>707254</v>
      </c>
      <c r="E221" s="222" t="s">
        <v>234</v>
      </c>
      <c r="F221" s="222" t="s">
        <v>234</v>
      </c>
      <c r="G221" s="222" t="s">
        <v>234</v>
      </c>
      <c r="H221" s="222" t="s">
        <v>234</v>
      </c>
      <c r="I221" s="229">
        <v>707254</v>
      </c>
      <c r="J221" s="222" t="s">
        <v>234</v>
      </c>
      <c r="K221" s="222" t="s">
        <v>234</v>
      </c>
      <c r="L221" s="222" t="s">
        <v>234</v>
      </c>
      <c r="M221" s="229" t="s">
        <v>1189</v>
      </c>
      <c r="N221" s="224"/>
      <c r="P221" s="225">
        <f>N221</f>
        <v>0</v>
      </c>
      <c r="R221" s="224"/>
      <c r="T221" s="225">
        <f>R221</f>
        <v>0</v>
      </c>
    </row>
    <row r="222" spans="1:20" ht="15" customHeight="1" x14ac:dyDescent="0.45">
      <c r="A222" s="201">
        <v>212</v>
      </c>
      <c r="B222" s="201">
        <f t="shared" si="80"/>
        <v>6</v>
      </c>
      <c r="C222" s="202">
        <f t="shared" si="81"/>
        <v>707255</v>
      </c>
      <c r="E222" s="222" t="s">
        <v>234</v>
      </c>
      <c r="F222" s="222" t="s">
        <v>234</v>
      </c>
      <c r="G222" s="222" t="s">
        <v>234</v>
      </c>
      <c r="H222" s="222" t="s">
        <v>234</v>
      </c>
      <c r="I222" s="229">
        <v>707255</v>
      </c>
      <c r="J222" s="222" t="s">
        <v>234</v>
      </c>
      <c r="K222" s="222" t="s">
        <v>234</v>
      </c>
      <c r="L222" s="222" t="s">
        <v>234</v>
      </c>
      <c r="M222" s="229" t="s">
        <v>1190</v>
      </c>
      <c r="N222" s="224"/>
      <c r="P222" s="225">
        <f t="shared" ref="P222:P223" si="88">N222</f>
        <v>0</v>
      </c>
      <c r="R222" s="224"/>
      <c r="T222" s="225">
        <f t="shared" ref="T222:T223" si="89">R222</f>
        <v>0</v>
      </c>
    </row>
    <row r="223" spans="1:20" ht="15" customHeight="1" x14ac:dyDescent="0.45">
      <c r="A223" s="201">
        <v>213</v>
      </c>
      <c r="B223" s="201">
        <f t="shared" si="80"/>
        <v>6</v>
      </c>
      <c r="C223" s="202">
        <f t="shared" si="81"/>
        <v>707258</v>
      </c>
      <c r="E223" s="222" t="s">
        <v>234</v>
      </c>
      <c r="F223" s="222" t="s">
        <v>234</v>
      </c>
      <c r="G223" s="222" t="s">
        <v>234</v>
      </c>
      <c r="H223" s="222" t="s">
        <v>234</v>
      </c>
      <c r="I223" s="229">
        <v>707258</v>
      </c>
      <c r="J223" s="222" t="s">
        <v>234</v>
      </c>
      <c r="K223" s="222" t="s">
        <v>234</v>
      </c>
      <c r="L223" s="222" t="s">
        <v>234</v>
      </c>
      <c r="M223" s="229" t="s">
        <v>1191</v>
      </c>
      <c r="N223" s="224"/>
      <c r="P223" s="225">
        <f t="shared" si="88"/>
        <v>0</v>
      </c>
      <c r="R223" s="224"/>
      <c r="T223" s="225">
        <f t="shared" si="89"/>
        <v>0</v>
      </c>
    </row>
    <row r="224" spans="1:20" ht="15" customHeight="1" x14ac:dyDescent="0.45">
      <c r="A224" s="201">
        <v>214</v>
      </c>
      <c r="B224" s="201">
        <f t="shared" si="80"/>
        <v>5</v>
      </c>
      <c r="C224" s="202">
        <f t="shared" si="81"/>
        <v>70726</v>
      </c>
      <c r="E224" s="222" t="s">
        <v>234</v>
      </c>
      <c r="F224" s="222" t="s">
        <v>234</v>
      </c>
      <c r="G224" s="222" t="s">
        <v>234</v>
      </c>
      <c r="H224" s="227">
        <v>70726</v>
      </c>
      <c r="I224" s="222" t="s">
        <v>234</v>
      </c>
      <c r="J224" s="222" t="s">
        <v>234</v>
      </c>
      <c r="K224" s="222" t="s">
        <v>234</v>
      </c>
      <c r="L224" s="222" t="s">
        <v>234</v>
      </c>
      <c r="M224" s="227" t="s">
        <v>1192</v>
      </c>
      <c r="N224" s="224"/>
      <c r="P224" s="225">
        <f>N224-P225-P226</f>
        <v>0</v>
      </c>
      <c r="R224" s="224"/>
      <c r="T224" s="225">
        <f>R224+T225+T226</f>
        <v>0</v>
      </c>
    </row>
    <row r="225" spans="1:20" ht="15" customHeight="1" x14ac:dyDescent="0.45">
      <c r="A225" s="201">
        <v>215</v>
      </c>
      <c r="B225" s="201">
        <f t="shared" si="80"/>
        <v>6</v>
      </c>
      <c r="C225" s="202">
        <f t="shared" si="81"/>
        <v>707261</v>
      </c>
      <c r="E225" s="222" t="s">
        <v>234</v>
      </c>
      <c r="F225" s="222" t="s">
        <v>234</v>
      </c>
      <c r="G225" s="222" t="s">
        <v>234</v>
      </c>
      <c r="H225" s="222" t="s">
        <v>234</v>
      </c>
      <c r="I225" s="229">
        <v>707261</v>
      </c>
      <c r="J225" s="222" t="s">
        <v>234</v>
      </c>
      <c r="K225" s="222" t="s">
        <v>234</v>
      </c>
      <c r="L225" s="222" t="s">
        <v>234</v>
      </c>
      <c r="M225" s="229" t="s">
        <v>1193</v>
      </c>
      <c r="N225" s="224"/>
      <c r="P225" s="225">
        <f t="shared" ref="P225:P226" si="90">N225</f>
        <v>0</v>
      </c>
      <c r="R225" s="224"/>
      <c r="T225" s="225">
        <f t="shared" ref="T225:T226" si="91">R225</f>
        <v>0</v>
      </c>
    </row>
    <row r="226" spans="1:20" ht="15" customHeight="1" x14ac:dyDescent="0.45">
      <c r="A226" s="201">
        <v>216</v>
      </c>
      <c r="B226" s="201">
        <f t="shared" si="80"/>
        <v>6</v>
      </c>
      <c r="C226" s="202">
        <f t="shared" si="81"/>
        <v>707268</v>
      </c>
      <c r="E226" s="222" t="s">
        <v>234</v>
      </c>
      <c r="F226" s="222" t="s">
        <v>234</v>
      </c>
      <c r="G226" s="222" t="s">
        <v>234</v>
      </c>
      <c r="H226" s="222" t="s">
        <v>234</v>
      </c>
      <c r="I226" s="229">
        <v>707268</v>
      </c>
      <c r="J226" s="222" t="s">
        <v>234</v>
      </c>
      <c r="K226" s="222" t="s">
        <v>234</v>
      </c>
      <c r="L226" s="222" t="s">
        <v>234</v>
      </c>
      <c r="M226" s="229" t="s">
        <v>1194</v>
      </c>
      <c r="N226" s="224"/>
      <c r="P226" s="225">
        <f t="shared" si="90"/>
        <v>0</v>
      </c>
      <c r="R226" s="224"/>
      <c r="T226" s="225">
        <f t="shared" si="91"/>
        <v>0</v>
      </c>
    </row>
    <row r="227" spans="1:20" ht="15" customHeight="1" x14ac:dyDescent="0.45">
      <c r="A227" s="201">
        <v>217</v>
      </c>
      <c r="B227" s="201">
        <f t="shared" si="80"/>
        <v>5</v>
      </c>
      <c r="C227" s="202">
        <f t="shared" si="81"/>
        <v>70728</v>
      </c>
      <c r="E227" s="222" t="s">
        <v>234</v>
      </c>
      <c r="F227" s="222" t="s">
        <v>234</v>
      </c>
      <c r="G227" s="222" t="s">
        <v>234</v>
      </c>
      <c r="H227" s="227">
        <v>70728</v>
      </c>
      <c r="I227" s="222" t="s">
        <v>234</v>
      </c>
      <c r="J227" s="222" t="s">
        <v>234</v>
      </c>
      <c r="K227" s="222" t="s">
        <v>234</v>
      </c>
      <c r="L227" s="222" t="s">
        <v>234</v>
      </c>
      <c r="M227" s="227" t="s">
        <v>1195</v>
      </c>
      <c r="N227" s="224"/>
      <c r="P227" s="225">
        <f>N227</f>
        <v>0</v>
      </c>
      <c r="R227" s="224"/>
      <c r="T227" s="225">
        <f>R227</f>
        <v>0</v>
      </c>
    </row>
    <row r="228" spans="1:20" ht="15" customHeight="1" x14ac:dyDescent="0.45">
      <c r="A228" s="201">
        <v>218</v>
      </c>
      <c r="B228" s="201">
        <f t="shared" si="80"/>
        <v>3</v>
      </c>
      <c r="C228" s="202">
        <f t="shared" si="81"/>
        <v>708</v>
      </c>
      <c r="E228" s="222" t="s">
        <v>234</v>
      </c>
      <c r="F228" s="223">
        <v>708</v>
      </c>
      <c r="G228" s="222" t="s">
        <v>234</v>
      </c>
      <c r="H228" s="222" t="s">
        <v>234</v>
      </c>
      <c r="I228" s="222" t="s">
        <v>234</v>
      </c>
      <c r="J228" s="222" t="s">
        <v>234</v>
      </c>
      <c r="K228" s="222" t="s">
        <v>234</v>
      </c>
      <c r="L228" s="222" t="s">
        <v>234</v>
      </c>
      <c r="M228" s="223" t="s">
        <v>1196</v>
      </c>
      <c r="N228" s="224"/>
      <c r="P228" s="225">
        <f>N228-SUM(P229:P309)</f>
        <v>0</v>
      </c>
      <c r="R228" s="224"/>
      <c r="T228" s="225">
        <f>R228+T229+T230+T285+T286+T294</f>
        <v>0</v>
      </c>
    </row>
    <row r="229" spans="1:20" ht="15" customHeight="1" x14ac:dyDescent="0.45">
      <c r="A229" s="201">
        <v>219</v>
      </c>
      <c r="B229" s="201">
        <f t="shared" si="80"/>
        <v>4</v>
      </c>
      <c r="C229" s="202">
        <f t="shared" si="81"/>
        <v>7081</v>
      </c>
      <c r="E229" s="222" t="s">
        <v>234</v>
      </c>
      <c r="F229" s="222" t="s">
        <v>234</v>
      </c>
      <c r="G229" s="226">
        <v>7081</v>
      </c>
      <c r="H229" s="222" t="s">
        <v>234</v>
      </c>
      <c r="I229" s="222" t="s">
        <v>234</v>
      </c>
      <c r="J229" s="222" t="s">
        <v>234</v>
      </c>
      <c r="K229" s="222" t="s">
        <v>234</v>
      </c>
      <c r="L229" s="222" t="s">
        <v>234</v>
      </c>
      <c r="M229" s="226" t="s">
        <v>496</v>
      </c>
      <c r="N229" s="224"/>
      <c r="P229" s="225">
        <f>N229</f>
        <v>0</v>
      </c>
      <c r="R229" s="224"/>
      <c r="T229" s="225">
        <f>R229</f>
        <v>0</v>
      </c>
    </row>
    <row r="230" spans="1:20" ht="15" customHeight="1" x14ac:dyDescent="0.45">
      <c r="A230" s="201">
        <v>220</v>
      </c>
      <c r="B230" s="201">
        <f t="shared" si="80"/>
        <v>4</v>
      </c>
      <c r="C230" s="202">
        <f t="shared" si="81"/>
        <v>7082</v>
      </c>
      <c r="E230" s="222" t="s">
        <v>234</v>
      </c>
      <c r="F230" s="222" t="s">
        <v>234</v>
      </c>
      <c r="G230" s="226">
        <v>7082</v>
      </c>
      <c r="H230" s="222" t="s">
        <v>234</v>
      </c>
      <c r="I230" s="222" t="s">
        <v>234</v>
      </c>
      <c r="J230" s="222" t="s">
        <v>234</v>
      </c>
      <c r="K230" s="222" t="s">
        <v>234</v>
      </c>
      <c r="L230" s="222" t="s">
        <v>234</v>
      </c>
      <c r="M230" s="226" t="s">
        <v>374</v>
      </c>
      <c r="N230" s="224"/>
      <c r="P230" s="225">
        <f>N230-SUM(P231:P284)</f>
        <v>0</v>
      </c>
      <c r="R230" s="224"/>
      <c r="T230" s="225">
        <f>R230+T231+T272</f>
        <v>0</v>
      </c>
    </row>
    <row r="231" spans="1:20" ht="15" customHeight="1" x14ac:dyDescent="0.45">
      <c r="A231" s="201">
        <v>221</v>
      </c>
      <c r="B231" s="201">
        <f t="shared" si="80"/>
        <v>5</v>
      </c>
      <c r="C231" s="202">
        <f t="shared" si="81"/>
        <v>70821</v>
      </c>
      <c r="E231" s="222" t="s">
        <v>234</v>
      </c>
      <c r="F231" s="222" t="s">
        <v>234</v>
      </c>
      <c r="G231" s="222" t="s">
        <v>234</v>
      </c>
      <c r="H231" s="227">
        <v>70821</v>
      </c>
      <c r="I231" s="222" t="s">
        <v>234</v>
      </c>
      <c r="J231" s="222" t="s">
        <v>234</v>
      </c>
      <c r="K231" s="222" t="s">
        <v>234</v>
      </c>
      <c r="L231" s="222" t="s">
        <v>234</v>
      </c>
      <c r="M231" s="227" t="s">
        <v>1197</v>
      </c>
      <c r="N231" s="224"/>
      <c r="P231" s="225">
        <f>N231-SUM(P232:P271)</f>
        <v>0</v>
      </c>
      <c r="R231" s="224"/>
      <c r="T231" s="225">
        <f>R231+T232+T237+T245+T256+T264+T269</f>
        <v>0</v>
      </c>
    </row>
    <row r="232" spans="1:20" ht="15" customHeight="1" x14ac:dyDescent="0.45">
      <c r="A232" s="201">
        <v>222</v>
      </c>
      <c r="B232" s="201">
        <f t="shared" si="80"/>
        <v>6</v>
      </c>
      <c r="C232" s="202">
        <f t="shared" si="81"/>
        <v>708211</v>
      </c>
      <c r="E232" s="222" t="s">
        <v>234</v>
      </c>
      <c r="F232" s="222" t="s">
        <v>234</v>
      </c>
      <c r="G232" s="222" t="s">
        <v>234</v>
      </c>
      <c r="H232" s="222" t="s">
        <v>234</v>
      </c>
      <c r="I232" s="229">
        <v>708211</v>
      </c>
      <c r="J232" s="222" t="s">
        <v>234</v>
      </c>
      <c r="K232" s="222" t="s">
        <v>234</v>
      </c>
      <c r="L232" s="222" t="s">
        <v>234</v>
      </c>
      <c r="M232" s="229" t="s">
        <v>1198</v>
      </c>
      <c r="N232" s="224"/>
      <c r="P232" s="225">
        <f>N232-P233-P234-P235-P236</f>
        <v>0</v>
      </c>
      <c r="R232" s="224"/>
      <c r="T232" s="225">
        <f>R232</f>
        <v>0</v>
      </c>
    </row>
    <row r="233" spans="1:20" ht="15" customHeight="1" x14ac:dyDescent="0.45">
      <c r="A233" s="201">
        <v>223</v>
      </c>
      <c r="B233" s="201">
        <f t="shared" si="80"/>
        <v>8</v>
      </c>
      <c r="C233" s="202">
        <f t="shared" si="81"/>
        <v>70821101</v>
      </c>
      <c r="E233" s="222" t="s">
        <v>234</v>
      </c>
      <c r="F233" s="222" t="s">
        <v>234</v>
      </c>
      <c r="G233" s="222" t="s">
        <v>234</v>
      </c>
      <c r="H233" s="222" t="s">
        <v>234</v>
      </c>
      <c r="I233" s="222" t="s">
        <v>234</v>
      </c>
      <c r="J233" s="222" t="s">
        <v>234</v>
      </c>
      <c r="K233" s="231">
        <v>70821101</v>
      </c>
      <c r="L233" s="222" t="s">
        <v>234</v>
      </c>
      <c r="M233" s="231" t="s">
        <v>1199</v>
      </c>
      <c r="N233" s="224"/>
      <c r="P233" s="225">
        <f t="shared" ref="P233:P236" si="92">N233</f>
        <v>0</v>
      </c>
      <c r="R233" s="224"/>
      <c r="T233" s="225">
        <f t="shared" ref="T233:T236" si="93">R233</f>
        <v>0</v>
      </c>
    </row>
    <row r="234" spans="1:20" ht="15" customHeight="1" x14ac:dyDescent="0.45">
      <c r="A234" s="201">
        <v>224</v>
      </c>
      <c r="B234" s="201">
        <f t="shared" si="80"/>
        <v>8</v>
      </c>
      <c r="C234" s="202">
        <f t="shared" si="81"/>
        <v>70821102</v>
      </c>
      <c r="E234" s="222" t="s">
        <v>234</v>
      </c>
      <c r="F234" s="222" t="s">
        <v>234</v>
      </c>
      <c r="G234" s="222" t="s">
        <v>234</v>
      </c>
      <c r="H234" s="222" t="s">
        <v>234</v>
      </c>
      <c r="I234" s="222" t="s">
        <v>234</v>
      </c>
      <c r="J234" s="222" t="s">
        <v>234</v>
      </c>
      <c r="K234" s="231">
        <v>70821102</v>
      </c>
      <c r="L234" s="222" t="s">
        <v>234</v>
      </c>
      <c r="M234" s="231" t="s">
        <v>1200</v>
      </c>
      <c r="N234" s="224"/>
      <c r="P234" s="225">
        <f t="shared" si="92"/>
        <v>0</v>
      </c>
      <c r="R234" s="224"/>
      <c r="T234" s="225">
        <f t="shared" si="93"/>
        <v>0</v>
      </c>
    </row>
    <row r="235" spans="1:20" ht="15" customHeight="1" x14ac:dyDescent="0.45">
      <c r="A235" s="201">
        <v>225</v>
      </c>
      <c r="B235" s="201">
        <f t="shared" si="80"/>
        <v>8</v>
      </c>
      <c r="C235" s="202">
        <f t="shared" si="81"/>
        <v>70821103</v>
      </c>
      <c r="E235" s="222" t="s">
        <v>234</v>
      </c>
      <c r="F235" s="222" t="s">
        <v>234</v>
      </c>
      <c r="G235" s="222" t="s">
        <v>234</v>
      </c>
      <c r="H235" s="222" t="s">
        <v>234</v>
      </c>
      <c r="I235" s="222" t="s">
        <v>234</v>
      </c>
      <c r="J235" s="222" t="s">
        <v>234</v>
      </c>
      <c r="K235" s="231">
        <v>70821103</v>
      </c>
      <c r="L235" s="222" t="s">
        <v>234</v>
      </c>
      <c r="M235" s="231" t="s">
        <v>1201</v>
      </c>
      <c r="N235" s="224"/>
      <c r="P235" s="225">
        <f t="shared" si="92"/>
        <v>0</v>
      </c>
      <c r="R235" s="224"/>
      <c r="T235" s="225">
        <f t="shared" si="93"/>
        <v>0</v>
      </c>
    </row>
    <row r="236" spans="1:20" ht="15" customHeight="1" x14ac:dyDescent="0.45">
      <c r="A236" s="201">
        <v>226</v>
      </c>
      <c r="B236" s="201">
        <f t="shared" si="80"/>
        <v>8</v>
      </c>
      <c r="C236" s="202">
        <f t="shared" si="81"/>
        <v>70821198</v>
      </c>
      <c r="E236" s="222" t="s">
        <v>234</v>
      </c>
      <c r="F236" s="222" t="s">
        <v>234</v>
      </c>
      <c r="G236" s="222" t="s">
        <v>234</v>
      </c>
      <c r="H236" s="222" t="s">
        <v>234</v>
      </c>
      <c r="I236" s="222" t="s">
        <v>234</v>
      </c>
      <c r="J236" s="222" t="s">
        <v>234</v>
      </c>
      <c r="K236" s="231">
        <v>70821198</v>
      </c>
      <c r="L236" s="222" t="s">
        <v>234</v>
      </c>
      <c r="M236" s="231" t="s">
        <v>1202</v>
      </c>
      <c r="N236" s="224"/>
      <c r="P236" s="225">
        <f t="shared" si="92"/>
        <v>0</v>
      </c>
      <c r="R236" s="224"/>
      <c r="T236" s="225">
        <f t="shared" si="93"/>
        <v>0</v>
      </c>
    </row>
    <row r="237" spans="1:20" ht="15" customHeight="1" x14ac:dyDescent="0.45">
      <c r="A237" s="201">
        <v>227</v>
      </c>
      <c r="B237" s="201">
        <f t="shared" si="80"/>
        <v>6</v>
      </c>
      <c r="C237" s="202">
        <f t="shared" si="81"/>
        <v>708212</v>
      </c>
      <c r="E237" s="222" t="s">
        <v>234</v>
      </c>
      <c r="F237" s="222" t="s">
        <v>234</v>
      </c>
      <c r="G237" s="222" t="s">
        <v>234</v>
      </c>
      <c r="H237" s="222" t="s">
        <v>234</v>
      </c>
      <c r="I237" s="229">
        <v>708212</v>
      </c>
      <c r="J237" s="222" t="s">
        <v>234</v>
      </c>
      <c r="K237" s="222" t="s">
        <v>234</v>
      </c>
      <c r="L237" s="222" t="s">
        <v>234</v>
      </c>
      <c r="M237" s="229" t="s">
        <v>1203</v>
      </c>
      <c r="N237" s="224"/>
      <c r="P237" s="225">
        <f>N237-P238-P239-P240-P241-P242-P243-P244</f>
        <v>0</v>
      </c>
      <c r="R237" s="224"/>
      <c r="T237" s="225">
        <f>R237</f>
        <v>0</v>
      </c>
    </row>
    <row r="238" spans="1:20" ht="15" customHeight="1" x14ac:dyDescent="0.45">
      <c r="A238" s="201">
        <v>228</v>
      </c>
      <c r="B238" s="201">
        <f t="shared" si="80"/>
        <v>8</v>
      </c>
      <c r="C238" s="202">
        <f t="shared" si="81"/>
        <v>70821201</v>
      </c>
      <c r="E238" s="222" t="s">
        <v>234</v>
      </c>
      <c r="F238" s="222" t="s">
        <v>234</v>
      </c>
      <c r="G238" s="222" t="s">
        <v>234</v>
      </c>
      <c r="H238" s="222" t="s">
        <v>234</v>
      </c>
      <c r="I238" s="222" t="s">
        <v>234</v>
      </c>
      <c r="J238" s="222" t="s">
        <v>234</v>
      </c>
      <c r="K238" s="231">
        <v>70821201</v>
      </c>
      <c r="L238" s="222" t="s">
        <v>234</v>
      </c>
      <c r="M238" s="231" t="s">
        <v>1204</v>
      </c>
      <c r="N238" s="224"/>
      <c r="P238" s="225">
        <f t="shared" ref="P238:P244" si="94">N238</f>
        <v>0</v>
      </c>
      <c r="R238" s="224"/>
      <c r="T238" s="225">
        <f t="shared" ref="T238:T244" si="95">R238</f>
        <v>0</v>
      </c>
    </row>
    <row r="239" spans="1:20" ht="15" customHeight="1" x14ac:dyDescent="0.45">
      <c r="A239" s="201">
        <v>229</v>
      </c>
      <c r="B239" s="201">
        <f t="shared" si="80"/>
        <v>8</v>
      </c>
      <c r="C239" s="202">
        <f t="shared" si="81"/>
        <v>70821202</v>
      </c>
      <c r="E239" s="222" t="s">
        <v>234</v>
      </c>
      <c r="F239" s="222" t="s">
        <v>234</v>
      </c>
      <c r="G239" s="222" t="s">
        <v>234</v>
      </c>
      <c r="H239" s="222" t="s">
        <v>234</v>
      </c>
      <c r="I239" s="222" t="s">
        <v>234</v>
      </c>
      <c r="J239" s="222" t="s">
        <v>234</v>
      </c>
      <c r="K239" s="231">
        <v>70821202</v>
      </c>
      <c r="L239" s="222" t="s">
        <v>234</v>
      </c>
      <c r="M239" s="231" t="s">
        <v>1205</v>
      </c>
      <c r="N239" s="224"/>
      <c r="P239" s="225">
        <f t="shared" si="94"/>
        <v>0</v>
      </c>
      <c r="R239" s="224"/>
      <c r="T239" s="225">
        <f t="shared" si="95"/>
        <v>0</v>
      </c>
    </row>
    <row r="240" spans="1:20" ht="15" customHeight="1" x14ac:dyDescent="0.45">
      <c r="A240" s="201">
        <v>230</v>
      </c>
      <c r="B240" s="201">
        <f t="shared" si="80"/>
        <v>8</v>
      </c>
      <c r="C240" s="202">
        <f t="shared" si="81"/>
        <v>70821203</v>
      </c>
      <c r="E240" s="222" t="s">
        <v>234</v>
      </c>
      <c r="F240" s="222" t="s">
        <v>234</v>
      </c>
      <c r="G240" s="222" t="s">
        <v>234</v>
      </c>
      <c r="H240" s="222" t="s">
        <v>234</v>
      </c>
      <c r="I240" s="222" t="s">
        <v>234</v>
      </c>
      <c r="J240" s="222" t="s">
        <v>234</v>
      </c>
      <c r="K240" s="231">
        <v>70821203</v>
      </c>
      <c r="L240" s="222" t="s">
        <v>234</v>
      </c>
      <c r="M240" s="231" t="s">
        <v>1206</v>
      </c>
      <c r="N240" s="224"/>
      <c r="P240" s="225">
        <f t="shared" si="94"/>
        <v>0</v>
      </c>
      <c r="R240" s="224"/>
      <c r="T240" s="225">
        <f t="shared" si="95"/>
        <v>0</v>
      </c>
    </row>
    <row r="241" spans="1:20" ht="15" customHeight="1" x14ac:dyDescent="0.45">
      <c r="A241" s="201">
        <v>231</v>
      </c>
      <c r="B241" s="201">
        <f t="shared" si="80"/>
        <v>8</v>
      </c>
      <c r="C241" s="202">
        <f t="shared" si="81"/>
        <v>70821204</v>
      </c>
      <c r="E241" s="222" t="s">
        <v>234</v>
      </c>
      <c r="F241" s="222" t="s">
        <v>234</v>
      </c>
      <c r="G241" s="222" t="s">
        <v>234</v>
      </c>
      <c r="H241" s="222" t="s">
        <v>234</v>
      </c>
      <c r="I241" s="222" t="s">
        <v>234</v>
      </c>
      <c r="J241" s="222" t="s">
        <v>234</v>
      </c>
      <c r="K241" s="231">
        <v>70821204</v>
      </c>
      <c r="L241" s="222" t="s">
        <v>234</v>
      </c>
      <c r="M241" s="231" t="s">
        <v>1207</v>
      </c>
      <c r="N241" s="224"/>
      <c r="P241" s="225">
        <f t="shared" si="94"/>
        <v>0</v>
      </c>
      <c r="R241" s="224"/>
      <c r="T241" s="225">
        <f t="shared" si="95"/>
        <v>0</v>
      </c>
    </row>
    <row r="242" spans="1:20" ht="15" customHeight="1" x14ac:dyDescent="0.45">
      <c r="A242" s="201">
        <v>232</v>
      </c>
      <c r="B242" s="201">
        <f t="shared" si="80"/>
        <v>8</v>
      </c>
      <c r="C242" s="202">
        <f t="shared" si="81"/>
        <v>70821205</v>
      </c>
      <c r="E242" s="222" t="s">
        <v>234</v>
      </c>
      <c r="F242" s="222" t="s">
        <v>234</v>
      </c>
      <c r="G242" s="222" t="s">
        <v>234</v>
      </c>
      <c r="H242" s="222" t="s">
        <v>234</v>
      </c>
      <c r="I242" s="222" t="s">
        <v>234</v>
      </c>
      <c r="J242" s="222" t="s">
        <v>234</v>
      </c>
      <c r="K242" s="231">
        <v>70821205</v>
      </c>
      <c r="L242" s="222" t="s">
        <v>234</v>
      </c>
      <c r="M242" s="231" t="s">
        <v>1208</v>
      </c>
      <c r="N242" s="224"/>
      <c r="P242" s="225">
        <f t="shared" si="94"/>
        <v>0</v>
      </c>
      <c r="R242" s="224"/>
      <c r="T242" s="225">
        <f t="shared" si="95"/>
        <v>0</v>
      </c>
    </row>
    <row r="243" spans="1:20" ht="15" customHeight="1" x14ac:dyDescent="0.45">
      <c r="A243" s="201">
        <v>233</v>
      </c>
      <c r="B243" s="201">
        <f t="shared" si="80"/>
        <v>8</v>
      </c>
      <c r="C243" s="202">
        <f t="shared" si="81"/>
        <v>70821206</v>
      </c>
      <c r="E243" s="222" t="s">
        <v>234</v>
      </c>
      <c r="F243" s="222" t="s">
        <v>234</v>
      </c>
      <c r="G243" s="222" t="s">
        <v>234</v>
      </c>
      <c r="H243" s="222" t="s">
        <v>234</v>
      </c>
      <c r="I243" s="222" t="s">
        <v>234</v>
      </c>
      <c r="J243" s="222" t="s">
        <v>234</v>
      </c>
      <c r="K243" s="231">
        <v>70821206</v>
      </c>
      <c r="L243" s="222" t="s">
        <v>234</v>
      </c>
      <c r="M243" s="231" t="s">
        <v>1209</v>
      </c>
      <c r="N243" s="224"/>
      <c r="P243" s="225">
        <f t="shared" si="94"/>
        <v>0</v>
      </c>
      <c r="R243" s="224"/>
      <c r="T243" s="225">
        <f t="shared" si="95"/>
        <v>0</v>
      </c>
    </row>
    <row r="244" spans="1:20" ht="15" customHeight="1" x14ac:dyDescent="0.45">
      <c r="A244" s="201">
        <v>234</v>
      </c>
      <c r="B244" s="201">
        <f t="shared" si="80"/>
        <v>8</v>
      </c>
      <c r="C244" s="202">
        <f t="shared" si="81"/>
        <v>70821298</v>
      </c>
      <c r="E244" s="222" t="s">
        <v>234</v>
      </c>
      <c r="F244" s="222" t="s">
        <v>234</v>
      </c>
      <c r="G244" s="222" t="s">
        <v>234</v>
      </c>
      <c r="H244" s="222" t="s">
        <v>234</v>
      </c>
      <c r="I244" s="222" t="s">
        <v>234</v>
      </c>
      <c r="J244" s="222" t="s">
        <v>234</v>
      </c>
      <c r="K244" s="231">
        <v>70821298</v>
      </c>
      <c r="L244" s="222" t="s">
        <v>234</v>
      </c>
      <c r="M244" s="231" t="s">
        <v>1210</v>
      </c>
      <c r="N244" s="224"/>
      <c r="P244" s="225">
        <f t="shared" si="94"/>
        <v>0</v>
      </c>
      <c r="R244" s="224"/>
      <c r="T244" s="225">
        <f t="shared" si="95"/>
        <v>0</v>
      </c>
    </row>
    <row r="245" spans="1:20" ht="15" customHeight="1" x14ac:dyDescent="0.45">
      <c r="A245" s="201">
        <v>235</v>
      </c>
      <c r="B245" s="201">
        <f t="shared" si="80"/>
        <v>6</v>
      </c>
      <c r="C245" s="202">
        <f t="shared" si="81"/>
        <v>708213</v>
      </c>
      <c r="E245" s="222" t="s">
        <v>234</v>
      </c>
      <c r="F245" s="222" t="s">
        <v>234</v>
      </c>
      <c r="G245" s="222" t="s">
        <v>234</v>
      </c>
      <c r="H245" s="222" t="s">
        <v>234</v>
      </c>
      <c r="I245" s="229">
        <v>708213</v>
      </c>
      <c r="J245" s="222" t="s">
        <v>234</v>
      </c>
      <c r="K245" s="222" t="s">
        <v>234</v>
      </c>
      <c r="L245" s="222" t="s">
        <v>234</v>
      </c>
      <c r="M245" s="229" t="s">
        <v>1211</v>
      </c>
      <c r="N245" s="224"/>
      <c r="P245" s="225">
        <f>N245-P246-P247-P248-P249-P250-P251-P252-P253-P254-P255</f>
        <v>0</v>
      </c>
      <c r="R245" s="224"/>
      <c r="T245" s="225">
        <f>R245</f>
        <v>0</v>
      </c>
    </row>
    <row r="246" spans="1:20" ht="15" customHeight="1" x14ac:dyDescent="0.45">
      <c r="A246" s="201">
        <v>236</v>
      </c>
      <c r="B246" s="201">
        <f t="shared" si="80"/>
        <v>8</v>
      </c>
      <c r="C246" s="202">
        <f t="shared" si="81"/>
        <v>70821301</v>
      </c>
      <c r="E246" s="222" t="s">
        <v>234</v>
      </c>
      <c r="F246" s="222" t="s">
        <v>234</v>
      </c>
      <c r="G246" s="222" t="s">
        <v>234</v>
      </c>
      <c r="H246" s="222" t="s">
        <v>234</v>
      </c>
      <c r="I246" s="222" t="s">
        <v>234</v>
      </c>
      <c r="J246" s="222" t="s">
        <v>234</v>
      </c>
      <c r="K246" s="231">
        <v>70821301</v>
      </c>
      <c r="L246" s="222" t="s">
        <v>234</v>
      </c>
      <c r="M246" s="231" t="s">
        <v>1212</v>
      </c>
      <c r="N246" s="224"/>
      <c r="P246" s="225">
        <f t="shared" ref="P246:P255" si="96">N246</f>
        <v>0</v>
      </c>
      <c r="R246" s="224"/>
      <c r="T246" s="225">
        <f t="shared" ref="T246:T255" si="97">R246</f>
        <v>0</v>
      </c>
    </row>
    <row r="247" spans="1:20" ht="15" customHeight="1" x14ac:dyDescent="0.45">
      <c r="A247" s="201">
        <v>237</v>
      </c>
      <c r="B247" s="201">
        <f t="shared" si="80"/>
        <v>8</v>
      </c>
      <c r="C247" s="202">
        <f t="shared" si="81"/>
        <v>70821302</v>
      </c>
      <c r="E247" s="222" t="s">
        <v>234</v>
      </c>
      <c r="F247" s="222" t="s">
        <v>234</v>
      </c>
      <c r="G247" s="222" t="s">
        <v>234</v>
      </c>
      <c r="H247" s="222" t="s">
        <v>234</v>
      </c>
      <c r="I247" s="222" t="s">
        <v>234</v>
      </c>
      <c r="J247" s="222" t="s">
        <v>234</v>
      </c>
      <c r="K247" s="231">
        <v>70821302</v>
      </c>
      <c r="L247" s="222" t="s">
        <v>234</v>
      </c>
      <c r="M247" s="231" t="s">
        <v>1213</v>
      </c>
      <c r="N247" s="224"/>
      <c r="P247" s="225">
        <f t="shared" si="96"/>
        <v>0</v>
      </c>
      <c r="R247" s="224"/>
      <c r="T247" s="225">
        <f t="shared" si="97"/>
        <v>0</v>
      </c>
    </row>
    <row r="248" spans="1:20" ht="15" customHeight="1" x14ac:dyDescent="0.45">
      <c r="A248" s="201">
        <v>238</v>
      </c>
      <c r="B248" s="201">
        <f t="shared" si="80"/>
        <v>8</v>
      </c>
      <c r="C248" s="202">
        <f t="shared" si="81"/>
        <v>70821303</v>
      </c>
      <c r="E248" s="222" t="s">
        <v>234</v>
      </c>
      <c r="F248" s="222" t="s">
        <v>234</v>
      </c>
      <c r="G248" s="222" t="s">
        <v>234</v>
      </c>
      <c r="H248" s="222" t="s">
        <v>234</v>
      </c>
      <c r="I248" s="222" t="s">
        <v>234</v>
      </c>
      <c r="J248" s="222" t="s">
        <v>234</v>
      </c>
      <c r="K248" s="231">
        <v>70821303</v>
      </c>
      <c r="L248" s="222" t="s">
        <v>234</v>
      </c>
      <c r="M248" s="231" t="s">
        <v>1214</v>
      </c>
      <c r="N248" s="224"/>
      <c r="P248" s="225">
        <f t="shared" si="96"/>
        <v>0</v>
      </c>
      <c r="R248" s="224"/>
      <c r="T248" s="225">
        <f t="shared" si="97"/>
        <v>0</v>
      </c>
    </row>
    <row r="249" spans="1:20" ht="15" customHeight="1" x14ac:dyDescent="0.45">
      <c r="A249" s="201">
        <v>239</v>
      </c>
      <c r="B249" s="201">
        <f t="shared" si="80"/>
        <v>8</v>
      </c>
      <c r="C249" s="202">
        <f t="shared" si="81"/>
        <v>70821304</v>
      </c>
      <c r="E249" s="222" t="s">
        <v>234</v>
      </c>
      <c r="F249" s="222" t="s">
        <v>234</v>
      </c>
      <c r="G249" s="222" t="s">
        <v>234</v>
      </c>
      <c r="H249" s="222" t="s">
        <v>234</v>
      </c>
      <c r="I249" s="222" t="s">
        <v>234</v>
      </c>
      <c r="J249" s="222" t="s">
        <v>234</v>
      </c>
      <c r="K249" s="231">
        <v>70821304</v>
      </c>
      <c r="L249" s="222" t="s">
        <v>234</v>
      </c>
      <c r="M249" s="231" t="s">
        <v>1215</v>
      </c>
      <c r="N249" s="224"/>
      <c r="P249" s="225">
        <f t="shared" si="96"/>
        <v>0</v>
      </c>
      <c r="R249" s="224"/>
      <c r="T249" s="225">
        <f t="shared" si="97"/>
        <v>0</v>
      </c>
    </row>
    <row r="250" spans="1:20" ht="15" customHeight="1" x14ac:dyDescent="0.45">
      <c r="A250" s="201">
        <v>240</v>
      </c>
      <c r="B250" s="201">
        <f t="shared" si="80"/>
        <v>8</v>
      </c>
      <c r="C250" s="202">
        <f t="shared" si="81"/>
        <v>70821305</v>
      </c>
      <c r="E250" s="222" t="s">
        <v>234</v>
      </c>
      <c r="F250" s="222" t="s">
        <v>234</v>
      </c>
      <c r="G250" s="222" t="s">
        <v>234</v>
      </c>
      <c r="H250" s="222" t="s">
        <v>234</v>
      </c>
      <c r="I250" s="222" t="s">
        <v>234</v>
      </c>
      <c r="J250" s="222" t="s">
        <v>234</v>
      </c>
      <c r="K250" s="231">
        <v>70821305</v>
      </c>
      <c r="L250" s="222" t="s">
        <v>234</v>
      </c>
      <c r="M250" s="231" t="s">
        <v>1216</v>
      </c>
      <c r="N250" s="224"/>
      <c r="P250" s="225">
        <f t="shared" si="96"/>
        <v>0</v>
      </c>
      <c r="R250" s="224"/>
      <c r="T250" s="225">
        <f t="shared" si="97"/>
        <v>0</v>
      </c>
    </row>
    <row r="251" spans="1:20" ht="15" customHeight="1" x14ac:dyDescent="0.45">
      <c r="A251" s="201">
        <v>241</v>
      </c>
      <c r="B251" s="201">
        <f t="shared" si="80"/>
        <v>8</v>
      </c>
      <c r="C251" s="202">
        <f t="shared" si="81"/>
        <v>70821306</v>
      </c>
      <c r="E251" s="222" t="s">
        <v>234</v>
      </c>
      <c r="F251" s="222" t="s">
        <v>234</v>
      </c>
      <c r="G251" s="222" t="s">
        <v>234</v>
      </c>
      <c r="H251" s="222" t="s">
        <v>234</v>
      </c>
      <c r="I251" s="222" t="s">
        <v>234</v>
      </c>
      <c r="J251" s="222" t="s">
        <v>234</v>
      </c>
      <c r="K251" s="231">
        <v>70821306</v>
      </c>
      <c r="L251" s="222" t="s">
        <v>234</v>
      </c>
      <c r="M251" s="231" t="s">
        <v>1217</v>
      </c>
      <c r="N251" s="224"/>
      <c r="P251" s="225">
        <f t="shared" si="96"/>
        <v>0</v>
      </c>
      <c r="R251" s="224"/>
      <c r="T251" s="225">
        <f t="shared" si="97"/>
        <v>0</v>
      </c>
    </row>
    <row r="252" spans="1:20" ht="15" customHeight="1" x14ac:dyDescent="0.45">
      <c r="A252" s="201">
        <v>242</v>
      </c>
      <c r="B252" s="201">
        <f t="shared" si="80"/>
        <v>8</v>
      </c>
      <c r="C252" s="202">
        <f t="shared" si="81"/>
        <v>70821307</v>
      </c>
      <c r="E252" s="222" t="s">
        <v>234</v>
      </c>
      <c r="F252" s="222" t="s">
        <v>234</v>
      </c>
      <c r="G252" s="222" t="s">
        <v>234</v>
      </c>
      <c r="H252" s="222" t="s">
        <v>234</v>
      </c>
      <c r="I252" s="222" t="s">
        <v>234</v>
      </c>
      <c r="J252" s="222" t="s">
        <v>234</v>
      </c>
      <c r="K252" s="231">
        <v>70821307</v>
      </c>
      <c r="L252" s="222" t="s">
        <v>234</v>
      </c>
      <c r="M252" s="231" t="s">
        <v>1218</v>
      </c>
      <c r="N252" s="224"/>
      <c r="P252" s="225">
        <f t="shared" si="96"/>
        <v>0</v>
      </c>
      <c r="R252" s="224"/>
      <c r="T252" s="225">
        <f t="shared" si="97"/>
        <v>0</v>
      </c>
    </row>
    <row r="253" spans="1:20" ht="15" customHeight="1" x14ac:dyDescent="0.45">
      <c r="A253" s="201">
        <v>243</v>
      </c>
      <c r="B253" s="201">
        <f t="shared" si="80"/>
        <v>8</v>
      </c>
      <c r="C253" s="202">
        <f t="shared" si="81"/>
        <v>70821308</v>
      </c>
      <c r="E253" s="222" t="s">
        <v>234</v>
      </c>
      <c r="F253" s="222" t="s">
        <v>234</v>
      </c>
      <c r="G253" s="222" t="s">
        <v>234</v>
      </c>
      <c r="H253" s="222" t="s">
        <v>234</v>
      </c>
      <c r="I253" s="222" t="s">
        <v>234</v>
      </c>
      <c r="J253" s="222" t="s">
        <v>234</v>
      </c>
      <c r="K253" s="231">
        <v>70821308</v>
      </c>
      <c r="L253" s="222" t="s">
        <v>234</v>
      </c>
      <c r="M253" s="231" t="s">
        <v>1219</v>
      </c>
      <c r="N253" s="224"/>
      <c r="P253" s="225">
        <f t="shared" si="96"/>
        <v>0</v>
      </c>
      <c r="R253" s="224"/>
      <c r="T253" s="225">
        <f t="shared" si="97"/>
        <v>0</v>
      </c>
    </row>
    <row r="254" spans="1:20" ht="15" customHeight="1" x14ac:dyDescent="0.45">
      <c r="A254" s="201">
        <v>244</v>
      </c>
      <c r="B254" s="201">
        <f t="shared" si="80"/>
        <v>8</v>
      </c>
      <c r="C254" s="202">
        <f t="shared" si="81"/>
        <v>70821309</v>
      </c>
      <c r="E254" s="222" t="s">
        <v>234</v>
      </c>
      <c r="F254" s="222" t="s">
        <v>234</v>
      </c>
      <c r="G254" s="222" t="s">
        <v>234</v>
      </c>
      <c r="H254" s="222" t="s">
        <v>234</v>
      </c>
      <c r="I254" s="222" t="s">
        <v>234</v>
      </c>
      <c r="J254" s="222" t="s">
        <v>234</v>
      </c>
      <c r="K254" s="231">
        <v>70821309</v>
      </c>
      <c r="L254" s="222" t="s">
        <v>234</v>
      </c>
      <c r="M254" s="231" t="s">
        <v>1220</v>
      </c>
      <c r="N254" s="224"/>
      <c r="P254" s="225">
        <f t="shared" si="96"/>
        <v>0</v>
      </c>
      <c r="R254" s="224"/>
      <c r="T254" s="225">
        <f t="shared" si="97"/>
        <v>0</v>
      </c>
    </row>
    <row r="255" spans="1:20" ht="15" customHeight="1" x14ac:dyDescent="0.45">
      <c r="A255" s="201">
        <v>245</v>
      </c>
      <c r="B255" s="201">
        <f t="shared" si="80"/>
        <v>8</v>
      </c>
      <c r="C255" s="202">
        <f t="shared" si="81"/>
        <v>70821398</v>
      </c>
      <c r="E255" s="222" t="s">
        <v>234</v>
      </c>
      <c r="F255" s="222" t="s">
        <v>234</v>
      </c>
      <c r="G255" s="222" t="s">
        <v>234</v>
      </c>
      <c r="H255" s="222" t="s">
        <v>234</v>
      </c>
      <c r="I255" s="222" t="s">
        <v>234</v>
      </c>
      <c r="J255" s="222" t="s">
        <v>234</v>
      </c>
      <c r="K255" s="231">
        <v>70821398</v>
      </c>
      <c r="L255" s="222" t="s">
        <v>234</v>
      </c>
      <c r="M255" s="231" t="s">
        <v>1221</v>
      </c>
      <c r="N255" s="224"/>
      <c r="P255" s="225">
        <f t="shared" si="96"/>
        <v>0</v>
      </c>
      <c r="R255" s="224"/>
      <c r="T255" s="225">
        <f t="shared" si="97"/>
        <v>0</v>
      </c>
    </row>
    <row r="256" spans="1:20" ht="15" customHeight="1" x14ac:dyDescent="0.45">
      <c r="A256" s="201">
        <v>246</v>
      </c>
      <c r="B256" s="201">
        <f t="shared" si="80"/>
        <v>6</v>
      </c>
      <c r="C256" s="202">
        <f t="shared" si="81"/>
        <v>708214</v>
      </c>
      <c r="E256" s="222" t="s">
        <v>234</v>
      </c>
      <c r="F256" s="222" t="s">
        <v>234</v>
      </c>
      <c r="G256" s="222" t="s">
        <v>234</v>
      </c>
      <c r="H256" s="222" t="s">
        <v>234</v>
      </c>
      <c r="I256" s="229">
        <v>708214</v>
      </c>
      <c r="J256" s="222" t="s">
        <v>234</v>
      </c>
      <c r="K256" s="222" t="s">
        <v>234</v>
      </c>
      <c r="L256" s="222" t="s">
        <v>234</v>
      </c>
      <c r="M256" s="229" t="s">
        <v>1222</v>
      </c>
      <c r="N256" s="224"/>
      <c r="P256" s="225">
        <f>N256-P257-P258-P259-P260-P261-P262-P263</f>
        <v>0</v>
      </c>
      <c r="R256" s="224"/>
      <c r="T256" s="225">
        <f>R256</f>
        <v>0</v>
      </c>
    </row>
    <row r="257" spans="1:20" ht="15" customHeight="1" x14ac:dyDescent="0.45">
      <c r="A257" s="201">
        <v>247</v>
      </c>
      <c r="B257" s="201">
        <f t="shared" si="80"/>
        <v>8</v>
      </c>
      <c r="C257" s="202">
        <f t="shared" si="81"/>
        <v>70821401</v>
      </c>
      <c r="E257" s="222" t="s">
        <v>234</v>
      </c>
      <c r="F257" s="222" t="s">
        <v>234</v>
      </c>
      <c r="G257" s="222" t="s">
        <v>234</v>
      </c>
      <c r="H257" s="222" t="s">
        <v>234</v>
      </c>
      <c r="I257" s="222" t="s">
        <v>234</v>
      </c>
      <c r="J257" s="222" t="s">
        <v>234</v>
      </c>
      <c r="K257" s="231">
        <v>70821401</v>
      </c>
      <c r="L257" s="222" t="s">
        <v>234</v>
      </c>
      <c r="M257" s="231" t="s">
        <v>1223</v>
      </c>
      <c r="N257" s="224"/>
      <c r="P257" s="225">
        <f t="shared" ref="P257:P263" si="98">N257</f>
        <v>0</v>
      </c>
      <c r="R257" s="224"/>
      <c r="T257" s="225">
        <f t="shared" ref="T257:T263" si="99">R257</f>
        <v>0</v>
      </c>
    </row>
    <row r="258" spans="1:20" ht="15" customHeight="1" x14ac:dyDescent="0.45">
      <c r="A258" s="201">
        <v>248</v>
      </c>
      <c r="B258" s="201">
        <f t="shared" si="80"/>
        <v>8</v>
      </c>
      <c r="C258" s="202">
        <f t="shared" si="81"/>
        <v>70821402</v>
      </c>
      <c r="E258" s="222" t="s">
        <v>234</v>
      </c>
      <c r="F258" s="222" t="s">
        <v>234</v>
      </c>
      <c r="G258" s="222" t="s">
        <v>234</v>
      </c>
      <c r="H258" s="222" t="s">
        <v>234</v>
      </c>
      <c r="I258" s="222" t="s">
        <v>234</v>
      </c>
      <c r="J258" s="222" t="s">
        <v>234</v>
      </c>
      <c r="K258" s="231">
        <v>70821402</v>
      </c>
      <c r="L258" s="222" t="s">
        <v>234</v>
      </c>
      <c r="M258" s="231" t="s">
        <v>1224</v>
      </c>
      <c r="N258" s="224"/>
      <c r="P258" s="225">
        <f t="shared" si="98"/>
        <v>0</v>
      </c>
      <c r="R258" s="224"/>
      <c r="T258" s="225">
        <f t="shared" si="99"/>
        <v>0</v>
      </c>
    </row>
    <row r="259" spans="1:20" ht="15" customHeight="1" x14ac:dyDescent="0.45">
      <c r="A259" s="201">
        <v>249</v>
      </c>
      <c r="B259" s="201">
        <f t="shared" si="80"/>
        <v>8</v>
      </c>
      <c r="C259" s="202">
        <f t="shared" si="81"/>
        <v>70821403</v>
      </c>
      <c r="E259" s="222" t="s">
        <v>234</v>
      </c>
      <c r="F259" s="222" t="s">
        <v>234</v>
      </c>
      <c r="G259" s="222" t="s">
        <v>234</v>
      </c>
      <c r="H259" s="222" t="s">
        <v>234</v>
      </c>
      <c r="I259" s="222" t="s">
        <v>234</v>
      </c>
      <c r="J259" s="222" t="s">
        <v>234</v>
      </c>
      <c r="K259" s="231">
        <v>70821403</v>
      </c>
      <c r="L259" s="222" t="s">
        <v>234</v>
      </c>
      <c r="M259" s="231" t="s">
        <v>1225</v>
      </c>
      <c r="N259" s="224"/>
      <c r="P259" s="225">
        <f t="shared" si="98"/>
        <v>0</v>
      </c>
      <c r="R259" s="224"/>
      <c r="T259" s="225">
        <f t="shared" si="99"/>
        <v>0</v>
      </c>
    </row>
    <row r="260" spans="1:20" ht="15" customHeight="1" x14ac:dyDescent="0.45">
      <c r="A260" s="201">
        <v>250</v>
      </c>
      <c r="B260" s="201">
        <f t="shared" si="80"/>
        <v>8</v>
      </c>
      <c r="C260" s="202">
        <f t="shared" si="81"/>
        <v>70821404</v>
      </c>
      <c r="E260" s="222" t="s">
        <v>234</v>
      </c>
      <c r="F260" s="222" t="s">
        <v>234</v>
      </c>
      <c r="G260" s="222" t="s">
        <v>234</v>
      </c>
      <c r="H260" s="222" t="s">
        <v>234</v>
      </c>
      <c r="I260" s="222" t="s">
        <v>234</v>
      </c>
      <c r="J260" s="222" t="s">
        <v>234</v>
      </c>
      <c r="K260" s="231">
        <v>70821404</v>
      </c>
      <c r="L260" s="222" t="s">
        <v>234</v>
      </c>
      <c r="M260" s="231" t="s">
        <v>1226</v>
      </c>
      <c r="N260" s="224"/>
      <c r="P260" s="225">
        <f t="shared" si="98"/>
        <v>0</v>
      </c>
      <c r="R260" s="224"/>
      <c r="T260" s="225">
        <f t="shared" si="99"/>
        <v>0</v>
      </c>
    </row>
    <row r="261" spans="1:20" ht="15" customHeight="1" x14ac:dyDescent="0.45">
      <c r="A261" s="201">
        <v>251</v>
      </c>
      <c r="B261" s="201">
        <f t="shared" si="80"/>
        <v>8</v>
      </c>
      <c r="C261" s="202">
        <f t="shared" si="81"/>
        <v>70821405</v>
      </c>
      <c r="E261" s="222" t="s">
        <v>234</v>
      </c>
      <c r="F261" s="222" t="s">
        <v>234</v>
      </c>
      <c r="G261" s="222" t="s">
        <v>234</v>
      </c>
      <c r="H261" s="222" t="s">
        <v>234</v>
      </c>
      <c r="I261" s="222" t="s">
        <v>234</v>
      </c>
      <c r="J261" s="222" t="s">
        <v>234</v>
      </c>
      <c r="K261" s="231">
        <v>70821405</v>
      </c>
      <c r="L261" s="222" t="s">
        <v>234</v>
      </c>
      <c r="M261" s="231" t="s">
        <v>1227</v>
      </c>
      <c r="N261" s="224"/>
      <c r="P261" s="225">
        <f t="shared" si="98"/>
        <v>0</v>
      </c>
      <c r="R261" s="224"/>
      <c r="T261" s="225">
        <f t="shared" si="99"/>
        <v>0</v>
      </c>
    </row>
    <row r="262" spans="1:20" ht="15" customHeight="1" x14ac:dyDescent="0.45">
      <c r="A262" s="201">
        <v>252</v>
      </c>
      <c r="B262" s="201">
        <f t="shared" si="80"/>
        <v>8</v>
      </c>
      <c r="C262" s="202">
        <f t="shared" si="81"/>
        <v>70821406</v>
      </c>
      <c r="E262" s="222" t="s">
        <v>234</v>
      </c>
      <c r="F262" s="222" t="s">
        <v>234</v>
      </c>
      <c r="G262" s="222" t="s">
        <v>234</v>
      </c>
      <c r="H262" s="222" t="s">
        <v>234</v>
      </c>
      <c r="I262" s="222" t="s">
        <v>234</v>
      </c>
      <c r="J262" s="222" t="s">
        <v>234</v>
      </c>
      <c r="K262" s="231">
        <v>70821406</v>
      </c>
      <c r="L262" s="222" t="s">
        <v>234</v>
      </c>
      <c r="M262" s="231" t="s">
        <v>1228</v>
      </c>
      <c r="N262" s="224"/>
      <c r="P262" s="225">
        <f t="shared" si="98"/>
        <v>0</v>
      </c>
      <c r="R262" s="224"/>
      <c r="T262" s="225">
        <f t="shared" si="99"/>
        <v>0</v>
      </c>
    </row>
    <row r="263" spans="1:20" ht="15" customHeight="1" x14ac:dyDescent="0.45">
      <c r="A263" s="201">
        <v>253</v>
      </c>
      <c r="B263" s="201">
        <f t="shared" si="80"/>
        <v>8</v>
      </c>
      <c r="C263" s="202">
        <f t="shared" si="81"/>
        <v>70821498</v>
      </c>
      <c r="E263" s="222" t="s">
        <v>234</v>
      </c>
      <c r="F263" s="222" t="s">
        <v>234</v>
      </c>
      <c r="G263" s="222" t="s">
        <v>234</v>
      </c>
      <c r="H263" s="222" t="s">
        <v>234</v>
      </c>
      <c r="I263" s="222" t="s">
        <v>234</v>
      </c>
      <c r="J263" s="222" t="s">
        <v>234</v>
      </c>
      <c r="K263" s="231">
        <v>70821498</v>
      </c>
      <c r="L263" s="222" t="s">
        <v>234</v>
      </c>
      <c r="M263" s="231" t="s">
        <v>1229</v>
      </c>
      <c r="N263" s="224"/>
      <c r="P263" s="225">
        <f t="shared" si="98"/>
        <v>0</v>
      </c>
      <c r="R263" s="224"/>
      <c r="T263" s="225">
        <f t="shared" si="99"/>
        <v>0</v>
      </c>
    </row>
    <row r="264" spans="1:20" ht="15" customHeight="1" x14ac:dyDescent="0.45">
      <c r="A264" s="201">
        <v>254</v>
      </c>
      <c r="B264" s="201">
        <f t="shared" si="80"/>
        <v>6</v>
      </c>
      <c r="C264" s="202">
        <f t="shared" si="81"/>
        <v>708215</v>
      </c>
      <c r="E264" s="222" t="s">
        <v>234</v>
      </c>
      <c r="F264" s="222" t="s">
        <v>234</v>
      </c>
      <c r="G264" s="222" t="s">
        <v>234</v>
      </c>
      <c r="H264" s="222" t="s">
        <v>234</v>
      </c>
      <c r="I264" s="229">
        <v>708215</v>
      </c>
      <c r="J264" s="222" t="s">
        <v>234</v>
      </c>
      <c r="K264" s="222" t="s">
        <v>234</v>
      </c>
      <c r="L264" s="222" t="s">
        <v>234</v>
      </c>
      <c r="M264" s="229" t="s">
        <v>1230</v>
      </c>
      <c r="N264" s="224"/>
      <c r="P264" s="225">
        <f>N264-P265-P266-P267-P268</f>
        <v>0</v>
      </c>
      <c r="R264" s="224"/>
      <c r="T264" s="225">
        <f>R264+T265+T268</f>
        <v>0</v>
      </c>
    </row>
    <row r="265" spans="1:20" ht="15" customHeight="1" x14ac:dyDescent="0.45">
      <c r="A265" s="201">
        <v>255</v>
      </c>
      <c r="B265" s="201">
        <f t="shared" si="80"/>
        <v>7</v>
      </c>
      <c r="C265" s="202">
        <f t="shared" si="81"/>
        <v>7082151</v>
      </c>
      <c r="E265" s="222" t="s">
        <v>234</v>
      </c>
      <c r="F265" s="222" t="s">
        <v>234</v>
      </c>
      <c r="G265" s="222" t="s">
        <v>234</v>
      </c>
      <c r="H265" s="222" t="s">
        <v>234</v>
      </c>
      <c r="I265" s="222" t="s">
        <v>234</v>
      </c>
      <c r="J265" s="230">
        <v>7082151</v>
      </c>
      <c r="K265" s="222" t="s">
        <v>234</v>
      </c>
      <c r="L265" s="222" t="s">
        <v>234</v>
      </c>
      <c r="M265" s="230" t="s">
        <v>1231</v>
      </c>
      <c r="N265" s="224"/>
      <c r="P265" s="225">
        <f>N265-P266-P267</f>
        <v>0</v>
      </c>
      <c r="R265" s="224"/>
      <c r="T265" s="225">
        <f>R265+T266+T267</f>
        <v>0</v>
      </c>
    </row>
    <row r="266" spans="1:20" ht="15" customHeight="1" x14ac:dyDescent="0.45">
      <c r="A266" s="201">
        <v>256</v>
      </c>
      <c r="B266" s="201">
        <f t="shared" si="80"/>
        <v>8</v>
      </c>
      <c r="C266" s="202">
        <f t="shared" si="81"/>
        <v>70821511</v>
      </c>
      <c r="E266" s="222" t="s">
        <v>234</v>
      </c>
      <c r="F266" s="222" t="s">
        <v>234</v>
      </c>
      <c r="G266" s="222" t="s">
        <v>234</v>
      </c>
      <c r="H266" s="222" t="s">
        <v>234</v>
      </c>
      <c r="I266" s="222" t="s">
        <v>234</v>
      </c>
      <c r="J266" s="222" t="s">
        <v>234</v>
      </c>
      <c r="K266" s="231">
        <v>70821511</v>
      </c>
      <c r="L266" s="222" t="s">
        <v>234</v>
      </c>
      <c r="M266" s="231" t="s">
        <v>334</v>
      </c>
      <c r="N266" s="224"/>
      <c r="P266" s="225">
        <f t="shared" ref="P266:P267" si="100">N266</f>
        <v>0</v>
      </c>
      <c r="R266" s="224"/>
      <c r="T266" s="225">
        <f t="shared" ref="T266:T267" si="101">R266</f>
        <v>0</v>
      </c>
    </row>
    <row r="267" spans="1:20" ht="15" customHeight="1" x14ac:dyDescent="0.45">
      <c r="A267" s="201">
        <v>257</v>
      </c>
      <c r="B267" s="201">
        <f t="shared" ref="B267:B330" si="102">LEN(C267)</f>
        <v>8</v>
      </c>
      <c r="C267" s="202">
        <f t="shared" ref="C267:C330" si="103">MAX(E267:L267)</f>
        <v>70821512</v>
      </c>
      <c r="E267" s="222" t="s">
        <v>234</v>
      </c>
      <c r="F267" s="222" t="s">
        <v>234</v>
      </c>
      <c r="G267" s="222" t="s">
        <v>234</v>
      </c>
      <c r="H267" s="222" t="s">
        <v>234</v>
      </c>
      <c r="I267" s="222" t="s">
        <v>234</v>
      </c>
      <c r="J267" s="222" t="s">
        <v>234</v>
      </c>
      <c r="K267" s="231">
        <v>70821512</v>
      </c>
      <c r="L267" s="222" t="s">
        <v>234</v>
      </c>
      <c r="M267" s="231" t="s">
        <v>736</v>
      </c>
      <c r="N267" s="224"/>
      <c r="P267" s="225">
        <f t="shared" si="100"/>
        <v>0</v>
      </c>
      <c r="R267" s="224"/>
      <c r="T267" s="225">
        <f t="shared" si="101"/>
        <v>0</v>
      </c>
    </row>
    <row r="268" spans="1:20" ht="15" customHeight="1" x14ac:dyDescent="0.45">
      <c r="A268" s="201">
        <v>258</v>
      </c>
      <c r="B268" s="201">
        <f t="shared" si="102"/>
        <v>7</v>
      </c>
      <c r="C268" s="202">
        <f t="shared" si="103"/>
        <v>7082158</v>
      </c>
      <c r="E268" s="222" t="s">
        <v>234</v>
      </c>
      <c r="F268" s="222" t="s">
        <v>234</v>
      </c>
      <c r="G268" s="222" t="s">
        <v>234</v>
      </c>
      <c r="H268" s="222" t="s">
        <v>234</v>
      </c>
      <c r="I268" s="222" t="s">
        <v>234</v>
      </c>
      <c r="J268" s="230">
        <v>7082158</v>
      </c>
      <c r="K268" s="222" t="s">
        <v>234</v>
      </c>
      <c r="L268" s="222" t="s">
        <v>234</v>
      </c>
      <c r="M268" s="230" t="s">
        <v>1232</v>
      </c>
      <c r="N268" s="224"/>
      <c r="P268" s="225">
        <f>N268-P270-P271-P274-P275-P276-P277-P278-P279-P280-P281</f>
        <v>0</v>
      </c>
      <c r="R268" s="224"/>
      <c r="T268" s="225">
        <f>R268+T270+T271+T274+T275+T276+T277+T278+T279+T280+T281</f>
        <v>0</v>
      </c>
    </row>
    <row r="269" spans="1:20" ht="15" customHeight="1" x14ac:dyDescent="0.45">
      <c r="A269" s="201">
        <v>259</v>
      </c>
      <c r="B269" s="201">
        <f t="shared" si="102"/>
        <v>6</v>
      </c>
      <c r="C269" s="202">
        <f t="shared" si="103"/>
        <v>708216</v>
      </c>
      <c r="E269" s="222" t="s">
        <v>234</v>
      </c>
      <c r="F269" s="222" t="s">
        <v>234</v>
      </c>
      <c r="G269" s="222" t="s">
        <v>234</v>
      </c>
      <c r="H269" s="222" t="s">
        <v>234</v>
      </c>
      <c r="I269" s="229">
        <v>708216</v>
      </c>
      <c r="J269" s="222" t="s">
        <v>234</v>
      </c>
      <c r="K269" s="222" t="s">
        <v>234</v>
      </c>
      <c r="L269" s="222" t="s">
        <v>234</v>
      </c>
      <c r="M269" s="229" t="s">
        <v>1233</v>
      </c>
      <c r="N269" s="224"/>
      <c r="P269" s="225">
        <f>N269-P270-P271</f>
        <v>0</v>
      </c>
      <c r="R269" s="224"/>
      <c r="T269" s="225">
        <f>R269</f>
        <v>0</v>
      </c>
    </row>
    <row r="270" spans="1:20" ht="15" customHeight="1" x14ac:dyDescent="0.45">
      <c r="A270" s="201">
        <v>260</v>
      </c>
      <c r="B270" s="201">
        <f t="shared" si="102"/>
        <v>8</v>
      </c>
      <c r="C270" s="202">
        <f t="shared" si="103"/>
        <v>70821601</v>
      </c>
      <c r="E270" s="222" t="s">
        <v>234</v>
      </c>
      <c r="F270" s="222" t="s">
        <v>234</v>
      </c>
      <c r="G270" s="222" t="s">
        <v>234</v>
      </c>
      <c r="H270" s="222" t="s">
        <v>234</v>
      </c>
      <c r="I270" s="222" t="s">
        <v>234</v>
      </c>
      <c r="J270" s="222" t="s">
        <v>234</v>
      </c>
      <c r="K270" s="231">
        <v>70821601</v>
      </c>
      <c r="L270" s="222" t="s">
        <v>234</v>
      </c>
      <c r="M270" s="231" t="s">
        <v>1234</v>
      </c>
      <c r="N270" s="224"/>
      <c r="P270" s="225">
        <f t="shared" ref="P270:P271" si="104">N270</f>
        <v>0</v>
      </c>
      <c r="R270" s="224"/>
      <c r="T270" s="225">
        <f t="shared" ref="T270:T271" si="105">R270</f>
        <v>0</v>
      </c>
    </row>
    <row r="271" spans="1:20" ht="15" customHeight="1" x14ac:dyDescent="0.45">
      <c r="A271" s="201">
        <v>261</v>
      </c>
      <c r="B271" s="201">
        <f t="shared" si="102"/>
        <v>8</v>
      </c>
      <c r="C271" s="202">
        <f t="shared" si="103"/>
        <v>70821698</v>
      </c>
      <c r="E271" s="222" t="s">
        <v>234</v>
      </c>
      <c r="F271" s="222" t="s">
        <v>234</v>
      </c>
      <c r="G271" s="222" t="s">
        <v>234</v>
      </c>
      <c r="H271" s="222" t="s">
        <v>234</v>
      </c>
      <c r="I271" s="222" t="s">
        <v>234</v>
      </c>
      <c r="J271" s="222" t="s">
        <v>234</v>
      </c>
      <c r="K271" s="231">
        <v>70821698</v>
      </c>
      <c r="L271" s="222" t="s">
        <v>234</v>
      </c>
      <c r="M271" s="231" t="s">
        <v>1235</v>
      </c>
      <c r="N271" s="224"/>
      <c r="P271" s="225">
        <f t="shared" si="104"/>
        <v>0</v>
      </c>
      <c r="R271" s="224"/>
      <c r="T271" s="225">
        <f t="shared" si="105"/>
        <v>0</v>
      </c>
    </row>
    <row r="272" spans="1:20" ht="15" customHeight="1" x14ac:dyDescent="0.45">
      <c r="A272" s="201">
        <v>262</v>
      </c>
      <c r="B272" s="201">
        <f t="shared" si="102"/>
        <v>5</v>
      </c>
      <c r="C272" s="202">
        <f t="shared" si="103"/>
        <v>70822</v>
      </c>
      <c r="E272" s="222" t="s">
        <v>234</v>
      </c>
      <c r="F272" s="222" t="s">
        <v>234</v>
      </c>
      <c r="G272" s="222" t="s">
        <v>234</v>
      </c>
      <c r="H272" s="227">
        <v>70822</v>
      </c>
      <c r="I272" s="222" t="s">
        <v>234</v>
      </c>
      <c r="J272" s="222" t="s">
        <v>234</v>
      </c>
      <c r="K272" s="222" t="s">
        <v>234</v>
      </c>
      <c r="L272" s="222" t="s">
        <v>234</v>
      </c>
      <c r="M272" s="227" t="s">
        <v>1236</v>
      </c>
      <c r="N272" s="224"/>
      <c r="P272" s="225">
        <f>N272-P273-P274-P275-P276-P277-P278-P279-P280-P281-P282-P283-P284</f>
        <v>0</v>
      </c>
      <c r="R272" s="224"/>
      <c r="T272" s="225">
        <f>R272+T273+T282+T283+T284</f>
        <v>0</v>
      </c>
    </row>
    <row r="273" spans="1:20" ht="15" customHeight="1" x14ac:dyDescent="0.45">
      <c r="A273" s="201">
        <v>263</v>
      </c>
      <c r="B273" s="201">
        <f t="shared" si="102"/>
        <v>6</v>
      </c>
      <c r="C273" s="202">
        <f t="shared" si="103"/>
        <v>708221</v>
      </c>
      <c r="E273" s="222" t="s">
        <v>234</v>
      </c>
      <c r="F273" s="222" t="s">
        <v>234</v>
      </c>
      <c r="G273" s="222" t="s">
        <v>234</v>
      </c>
      <c r="H273" s="222" t="s">
        <v>234</v>
      </c>
      <c r="I273" s="229">
        <v>708221</v>
      </c>
      <c r="J273" s="222" t="s">
        <v>234</v>
      </c>
      <c r="K273" s="222" t="s">
        <v>234</v>
      </c>
      <c r="L273" s="222" t="s">
        <v>234</v>
      </c>
      <c r="M273" s="229" t="s">
        <v>1237</v>
      </c>
      <c r="N273" s="224"/>
      <c r="P273" s="225">
        <f>N273-P274-P275-P276-P277-P278-P279-P280-P281</f>
        <v>0</v>
      </c>
      <c r="R273" s="224"/>
      <c r="T273" s="225">
        <f>R273</f>
        <v>0</v>
      </c>
    </row>
    <row r="274" spans="1:20" ht="15" customHeight="1" x14ac:dyDescent="0.45">
      <c r="A274" s="201">
        <v>264</v>
      </c>
      <c r="B274" s="201">
        <f t="shared" si="102"/>
        <v>8</v>
      </c>
      <c r="C274" s="202">
        <f t="shared" si="103"/>
        <v>70822101</v>
      </c>
      <c r="E274" s="222" t="s">
        <v>234</v>
      </c>
      <c r="F274" s="222" t="s">
        <v>234</v>
      </c>
      <c r="G274" s="222" t="s">
        <v>234</v>
      </c>
      <c r="H274" s="222" t="s">
        <v>234</v>
      </c>
      <c r="I274" s="222" t="s">
        <v>234</v>
      </c>
      <c r="J274" s="222" t="s">
        <v>234</v>
      </c>
      <c r="K274" s="231">
        <v>70822101</v>
      </c>
      <c r="L274" s="222" t="s">
        <v>234</v>
      </c>
      <c r="M274" s="231" t="s">
        <v>1238</v>
      </c>
      <c r="N274" s="224"/>
      <c r="P274" s="225">
        <f t="shared" ref="P274:P281" si="106">N274</f>
        <v>0</v>
      </c>
      <c r="R274" s="224"/>
      <c r="T274" s="225">
        <f t="shared" ref="T274:T284" si="107">R274</f>
        <v>0</v>
      </c>
    </row>
    <row r="275" spans="1:20" ht="15" customHeight="1" x14ac:dyDescent="0.45">
      <c r="A275" s="201">
        <v>265</v>
      </c>
      <c r="B275" s="201">
        <f t="shared" si="102"/>
        <v>8</v>
      </c>
      <c r="C275" s="202">
        <f t="shared" si="103"/>
        <v>70822102</v>
      </c>
      <c r="E275" s="222" t="s">
        <v>234</v>
      </c>
      <c r="F275" s="222" t="s">
        <v>234</v>
      </c>
      <c r="G275" s="222" t="s">
        <v>234</v>
      </c>
      <c r="H275" s="222" t="s">
        <v>234</v>
      </c>
      <c r="I275" s="222" t="s">
        <v>234</v>
      </c>
      <c r="J275" s="222" t="s">
        <v>234</v>
      </c>
      <c r="K275" s="231">
        <v>70822102</v>
      </c>
      <c r="L275" s="222" t="s">
        <v>234</v>
      </c>
      <c r="M275" s="231" t="s">
        <v>1239</v>
      </c>
      <c r="N275" s="224"/>
      <c r="P275" s="225">
        <f t="shared" si="106"/>
        <v>0</v>
      </c>
      <c r="R275" s="224"/>
      <c r="T275" s="225">
        <f t="shared" si="107"/>
        <v>0</v>
      </c>
    </row>
    <row r="276" spans="1:20" ht="15" customHeight="1" x14ac:dyDescent="0.45">
      <c r="A276" s="201">
        <v>266</v>
      </c>
      <c r="B276" s="201">
        <f t="shared" si="102"/>
        <v>8</v>
      </c>
      <c r="C276" s="202">
        <f t="shared" si="103"/>
        <v>70822103</v>
      </c>
      <c r="E276" s="222" t="s">
        <v>234</v>
      </c>
      <c r="F276" s="222" t="s">
        <v>234</v>
      </c>
      <c r="G276" s="222" t="s">
        <v>234</v>
      </c>
      <c r="H276" s="222" t="s">
        <v>234</v>
      </c>
      <c r="I276" s="222" t="s">
        <v>234</v>
      </c>
      <c r="J276" s="222" t="s">
        <v>234</v>
      </c>
      <c r="K276" s="231">
        <v>70822103</v>
      </c>
      <c r="L276" s="222" t="s">
        <v>234</v>
      </c>
      <c r="M276" s="231" t="s">
        <v>1240</v>
      </c>
      <c r="N276" s="224"/>
      <c r="P276" s="225">
        <f t="shared" si="106"/>
        <v>0</v>
      </c>
      <c r="R276" s="224"/>
      <c r="T276" s="225">
        <f t="shared" si="107"/>
        <v>0</v>
      </c>
    </row>
    <row r="277" spans="1:20" ht="15" customHeight="1" x14ac:dyDescent="0.45">
      <c r="A277" s="201">
        <v>267</v>
      </c>
      <c r="B277" s="201">
        <f t="shared" si="102"/>
        <v>8</v>
      </c>
      <c r="C277" s="202">
        <f t="shared" si="103"/>
        <v>70822104</v>
      </c>
      <c r="E277" s="222" t="s">
        <v>234</v>
      </c>
      <c r="F277" s="222" t="s">
        <v>234</v>
      </c>
      <c r="G277" s="222" t="s">
        <v>234</v>
      </c>
      <c r="H277" s="222" t="s">
        <v>234</v>
      </c>
      <c r="I277" s="222" t="s">
        <v>234</v>
      </c>
      <c r="J277" s="222" t="s">
        <v>234</v>
      </c>
      <c r="K277" s="231">
        <v>70822104</v>
      </c>
      <c r="L277" s="222" t="s">
        <v>234</v>
      </c>
      <c r="M277" s="231" t="s">
        <v>1241</v>
      </c>
      <c r="N277" s="224"/>
      <c r="P277" s="225">
        <f t="shared" si="106"/>
        <v>0</v>
      </c>
      <c r="R277" s="224"/>
      <c r="T277" s="225">
        <f t="shared" si="107"/>
        <v>0</v>
      </c>
    </row>
    <row r="278" spans="1:20" ht="15" customHeight="1" x14ac:dyDescent="0.45">
      <c r="A278" s="201">
        <v>268</v>
      </c>
      <c r="B278" s="201">
        <f t="shared" si="102"/>
        <v>8</v>
      </c>
      <c r="C278" s="202">
        <f t="shared" si="103"/>
        <v>70822105</v>
      </c>
      <c r="E278" s="222" t="s">
        <v>234</v>
      </c>
      <c r="F278" s="222" t="s">
        <v>234</v>
      </c>
      <c r="G278" s="222" t="s">
        <v>234</v>
      </c>
      <c r="H278" s="222" t="s">
        <v>234</v>
      </c>
      <c r="I278" s="222" t="s">
        <v>234</v>
      </c>
      <c r="J278" s="222" t="s">
        <v>234</v>
      </c>
      <c r="K278" s="231">
        <v>70822105</v>
      </c>
      <c r="L278" s="222" t="s">
        <v>234</v>
      </c>
      <c r="M278" s="231" t="s">
        <v>1242</v>
      </c>
      <c r="N278" s="224"/>
      <c r="P278" s="225">
        <f t="shared" si="106"/>
        <v>0</v>
      </c>
      <c r="R278" s="224"/>
      <c r="T278" s="225">
        <f t="shared" si="107"/>
        <v>0</v>
      </c>
    </row>
    <row r="279" spans="1:20" ht="15" customHeight="1" x14ac:dyDescent="0.45">
      <c r="A279" s="201">
        <v>269</v>
      </c>
      <c r="B279" s="201">
        <f t="shared" si="102"/>
        <v>8</v>
      </c>
      <c r="C279" s="202">
        <f t="shared" si="103"/>
        <v>70822106</v>
      </c>
      <c r="E279" s="222" t="s">
        <v>234</v>
      </c>
      <c r="F279" s="222" t="s">
        <v>234</v>
      </c>
      <c r="G279" s="222" t="s">
        <v>234</v>
      </c>
      <c r="H279" s="222" t="s">
        <v>234</v>
      </c>
      <c r="I279" s="222" t="s">
        <v>234</v>
      </c>
      <c r="J279" s="222" t="s">
        <v>234</v>
      </c>
      <c r="K279" s="231">
        <v>70822106</v>
      </c>
      <c r="L279" s="222" t="s">
        <v>234</v>
      </c>
      <c r="M279" s="231" t="s">
        <v>348</v>
      </c>
      <c r="N279" s="224"/>
      <c r="P279" s="225">
        <f t="shared" si="106"/>
        <v>0</v>
      </c>
      <c r="R279" s="224"/>
      <c r="T279" s="225">
        <f t="shared" si="107"/>
        <v>0</v>
      </c>
    </row>
    <row r="280" spans="1:20" ht="15" customHeight="1" x14ac:dyDescent="0.45">
      <c r="A280" s="201">
        <v>270</v>
      </c>
      <c r="B280" s="201">
        <f t="shared" si="102"/>
        <v>8</v>
      </c>
      <c r="C280" s="202">
        <f t="shared" si="103"/>
        <v>70822107</v>
      </c>
      <c r="E280" s="222" t="s">
        <v>234</v>
      </c>
      <c r="F280" s="222" t="s">
        <v>234</v>
      </c>
      <c r="G280" s="222" t="s">
        <v>234</v>
      </c>
      <c r="H280" s="222" t="s">
        <v>234</v>
      </c>
      <c r="I280" s="222" t="s">
        <v>234</v>
      </c>
      <c r="J280" s="222" t="s">
        <v>234</v>
      </c>
      <c r="K280" s="231">
        <v>70822107</v>
      </c>
      <c r="L280" s="222" t="s">
        <v>234</v>
      </c>
      <c r="M280" s="231" t="s">
        <v>1243</v>
      </c>
      <c r="N280" s="224"/>
      <c r="P280" s="225">
        <f t="shared" si="106"/>
        <v>0</v>
      </c>
      <c r="R280" s="224"/>
      <c r="T280" s="225">
        <f t="shared" si="107"/>
        <v>0</v>
      </c>
    </row>
    <row r="281" spans="1:20" ht="15" customHeight="1" x14ac:dyDescent="0.45">
      <c r="A281" s="201">
        <v>271</v>
      </c>
      <c r="B281" s="201">
        <f t="shared" si="102"/>
        <v>8</v>
      </c>
      <c r="C281" s="202">
        <f t="shared" si="103"/>
        <v>70822198</v>
      </c>
      <c r="E281" s="222" t="s">
        <v>234</v>
      </c>
      <c r="F281" s="222" t="s">
        <v>234</v>
      </c>
      <c r="G281" s="222" t="s">
        <v>234</v>
      </c>
      <c r="H281" s="222" t="s">
        <v>234</v>
      </c>
      <c r="I281" s="222" t="s">
        <v>234</v>
      </c>
      <c r="J281" s="222" t="s">
        <v>234</v>
      </c>
      <c r="K281" s="231">
        <v>70822198</v>
      </c>
      <c r="L281" s="222" t="s">
        <v>234</v>
      </c>
      <c r="M281" s="231" t="s">
        <v>1244</v>
      </c>
      <c r="N281" s="224"/>
      <c r="P281" s="225">
        <f t="shared" si="106"/>
        <v>0</v>
      </c>
      <c r="R281" s="224"/>
      <c r="T281" s="225">
        <f t="shared" si="107"/>
        <v>0</v>
      </c>
    </row>
    <row r="282" spans="1:20" ht="15" customHeight="1" x14ac:dyDescent="0.45">
      <c r="A282" s="201">
        <v>272</v>
      </c>
      <c r="B282" s="201">
        <f t="shared" si="102"/>
        <v>6</v>
      </c>
      <c r="C282" s="202">
        <f t="shared" si="103"/>
        <v>708222</v>
      </c>
      <c r="E282" s="222" t="s">
        <v>234</v>
      </c>
      <c r="F282" s="222" t="s">
        <v>234</v>
      </c>
      <c r="G282" s="222" t="s">
        <v>234</v>
      </c>
      <c r="H282" s="222" t="s">
        <v>234</v>
      </c>
      <c r="I282" s="229">
        <v>708222</v>
      </c>
      <c r="J282" s="222" t="s">
        <v>234</v>
      </c>
      <c r="K282" s="222" t="s">
        <v>234</v>
      </c>
      <c r="L282" s="222" t="s">
        <v>234</v>
      </c>
      <c r="M282" s="229" t="s">
        <v>1245</v>
      </c>
      <c r="N282" s="224"/>
      <c r="P282" s="225">
        <f>N282</f>
        <v>0</v>
      </c>
      <c r="R282" s="224"/>
      <c r="T282" s="225">
        <f t="shared" si="107"/>
        <v>0</v>
      </c>
    </row>
    <row r="283" spans="1:20" ht="15" customHeight="1" x14ac:dyDescent="0.45">
      <c r="A283" s="201">
        <v>273</v>
      </c>
      <c r="B283" s="201">
        <f t="shared" si="102"/>
        <v>6</v>
      </c>
      <c r="C283" s="202">
        <f t="shared" si="103"/>
        <v>708223</v>
      </c>
      <c r="E283" s="222" t="s">
        <v>234</v>
      </c>
      <c r="F283" s="222" t="s">
        <v>234</v>
      </c>
      <c r="G283" s="222" t="s">
        <v>234</v>
      </c>
      <c r="H283" s="222" t="s">
        <v>234</v>
      </c>
      <c r="I283" s="229">
        <v>708223</v>
      </c>
      <c r="J283" s="222" t="s">
        <v>234</v>
      </c>
      <c r="K283" s="222" t="s">
        <v>234</v>
      </c>
      <c r="L283" s="222" t="s">
        <v>234</v>
      </c>
      <c r="M283" s="229" t="s">
        <v>1246</v>
      </c>
      <c r="N283" s="224"/>
      <c r="P283" s="225">
        <f t="shared" ref="P283:P284" si="108">N283</f>
        <v>0</v>
      </c>
      <c r="R283" s="224"/>
      <c r="T283" s="225">
        <f t="shared" si="107"/>
        <v>0</v>
      </c>
    </row>
    <row r="284" spans="1:20" ht="15" customHeight="1" x14ac:dyDescent="0.45">
      <c r="A284" s="201">
        <v>274</v>
      </c>
      <c r="B284" s="201">
        <f t="shared" si="102"/>
        <v>6</v>
      </c>
      <c r="C284" s="202">
        <f t="shared" si="103"/>
        <v>708228</v>
      </c>
      <c r="E284" s="222" t="s">
        <v>234</v>
      </c>
      <c r="F284" s="222" t="s">
        <v>234</v>
      </c>
      <c r="G284" s="222" t="s">
        <v>234</v>
      </c>
      <c r="H284" s="222" t="s">
        <v>234</v>
      </c>
      <c r="I284" s="229">
        <v>708228</v>
      </c>
      <c r="J284" s="222" t="s">
        <v>234</v>
      </c>
      <c r="K284" s="222" t="s">
        <v>234</v>
      </c>
      <c r="L284" s="222" t="s">
        <v>234</v>
      </c>
      <c r="M284" s="229" t="s">
        <v>1247</v>
      </c>
      <c r="N284" s="224"/>
      <c r="P284" s="225">
        <f t="shared" si="108"/>
        <v>0</v>
      </c>
      <c r="R284" s="224"/>
      <c r="T284" s="225">
        <f t="shared" si="107"/>
        <v>0</v>
      </c>
    </row>
    <row r="285" spans="1:20" ht="15" customHeight="1" x14ac:dyDescent="0.45">
      <c r="A285" s="201">
        <v>275</v>
      </c>
      <c r="B285" s="201">
        <f t="shared" si="102"/>
        <v>4</v>
      </c>
      <c r="C285" s="202">
        <f t="shared" si="103"/>
        <v>7083</v>
      </c>
      <c r="E285" s="222" t="s">
        <v>234</v>
      </c>
      <c r="F285" s="222" t="s">
        <v>234</v>
      </c>
      <c r="G285" s="226">
        <v>7083</v>
      </c>
      <c r="H285" s="222" t="s">
        <v>234</v>
      </c>
      <c r="I285" s="222" t="s">
        <v>234</v>
      </c>
      <c r="J285" s="222" t="s">
        <v>234</v>
      </c>
      <c r="K285" s="222" t="s">
        <v>234</v>
      </c>
      <c r="L285" s="222" t="s">
        <v>234</v>
      </c>
      <c r="M285" s="226" t="s">
        <v>1248</v>
      </c>
      <c r="N285" s="224"/>
      <c r="P285" s="225">
        <f>N285</f>
        <v>0</v>
      </c>
      <c r="R285" s="224"/>
      <c r="T285" s="225">
        <f>R285</f>
        <v>0</v>
      </c>
    </row>
    <row r="286" spans="1:20" ht="15" customHeight="1" x14ac:dyDescent="0.45">
      <c r="A286" s="201">
        <v>276</v>
      </c>
      <c r="B286" s="201">
        <f t="shared" si="102"/>
        <v>4</v>
      </c>
      <c r="C286" s="202">
        <f t="shared" si="103"/>
        <v>7084</v>
      </c>
      <c r="E286" s="222" t="s">
        <v>234</v>
      </c>
      <c r="F286" s="222" t="s">
        <v>234</v>
      </c>
      <c r="G286" s="226">
        <v>7084</v>
      </c>
      <c r="H286" s="222" t="s">
        <v>234</v>
      </c>
      <c r="I286" s="222" t="s">
        <v>234</v>
      </c>
      <c r="J286" s="222" t="s">
        <v>234</v>
      </c>
      <c r="K286" s="222" t="s">
        <v>234</v>
      </c>
      <c r="L286" s="222" t="s">
        <v>234</v>
      </c>
      <c r="M286" s="226" t="s">
        <v>1249</v>
      </c>
      <c r="N286" s="224"/>
      <c r="P286" s="225">
        <f>N286-P287-P288-P289-P290-P291-P292-P293</f>
        <v>0</v>
      </c>
      <c r="R286" s="224"/>
      <c r="T286" s="225">
        <f>R286+T287+T288+T289+T290+T293</f>
        <v>0</v>
      </c>
    </row>
    <row r="287" spans="1:20" ht="15" customHeight="1" x14ac:dyDescent="0.45">
      <c r="A287" s="201">
        <v>277</v>
      </c>
      <c r="B287" s="201">
        <f t="shared" si="102"/>
        <v>5</v>
      </c>
      <c r="C287" s="202">
        <f t="shared" si="103"/>
        <v>70841</v>
      </c>
      <c r="E287" s="222" t="s">
        <v>234</v>
      </c>
      <c r="F287" s="222" t="s">
        <v>234</v>
      </c>
      <c r="G287" s="222" t="s">
        <v>234</v>
      </c>
      <c r="H287" s="227">
        <v>70841</v>
      </c>
      <c r="I287" s="222" t="s">
        <v>234</v>
      </c>
      <c r="J287" s="222" t="s">
        <v>234</v>
      </c>
      <c r="K287" s="222" t="s">
        <v>234</v>
      </c>
      <c r="L287" s="222" t="s">
        <v>234</v>
      </c>
      <c r="M287" s="227" t="s">
        <v>1250</v>
      </c>
      <c r="N287" s="224"/>
      <c r="P287" s="225">
        <f>N287</f>
        <v>0</v>
      </c>
      <c r="R287" s="224"/>
      <c r="T287" s="225">
        <f>R287</f>
        <v>0</v>
      </c>
    </row>
    <row r="288" spans="1:20" ht="15" customHeight="1" x14ac:dyDescent="0.45">
      <c r="A288" s="201">
        <v>278</v>
      </c>
      <c r="B288" s="201">
        <f t="shared" si="102"/>
        <v>5</v>
      </c>
      <c r="C288" s="202">
        <f t="shared" si="103"/>
        <v>70842</v>
      </c>
      <c r="E288" s="222" t="s">
        <v>234</v>
      </c>
      <c r="F288" s="222" t="s">
        <v>234</v>
      </c>
      <c r="G288" s="222" t="s">
        <v>234</v>
      </c>
      <c r="H288" s="227">
        <v>70842</v>
      </c>
      <c r="I288" s="222" t="s">
        <v>234</v>
      </c>
      <c r="J288" s="222" t="s">
        <v>234</v>
      </c>
      <c r="K288" s="222" t="s">
        <v>234</v>
      </c>
      <c r="L288" s="222" t="s">
        <v>234</v>
      </c>
      <c r="M288" s="227" t="s">
        <v>1251</v>
      </c>
      <c r="N288" s="224"/>
      <c r="P288" s="225">
        <f t="shared" ref="P288:P289" si="109">N288</f>
        <v>0</v>
      </c>
      <c r="R288" s="224"/>
      <c r="T288" s="225">
        <f t="shared" ref="T288:T289" si="110">R288</f>
        <v>0</v>
      </c>
    </row>
    <row r="289" spans="1:20" ht="15" customHeight="1" x14ac:dyDescent="0.45">
      <c r="A289" s="201">
        <v>279</v>
      </c>
      <c r="B289" s="201">
        <f t="shared" si="102"/>
        <v>5</v>
      </c>
      <c r="C289" s="202">
        <f t="shared" si="103"/>
        <v>70843</v>
      </c>
      <c r="E289" s="222" t="s">
        <v>234</v>
      </c>
      <c r="F289" s="222" t="s">
        <v>234</v>
      </c>
      <c r="G289" s="222" t="s">
        <v>234</v>
      </c>
      <c r="H289" s="227">
        <v>70843</v>
      </c>
      <c r="I289" s="222" t="s">
        <v>234</v>
      </c>
      <c r="J289" s="222" t="s">
        <v>234</v>
      </c>
      <c r="K289" s="222" t="s">
        <v>234</v>
      </c>
      <c r="L289" s="222" t="s">
        <v>234</v>
      </c>
      <c r="M289" s="227" t="s">
        <v>1252</v>
      </c>
      <c r="N289" s="224"/>
      <c r="P289" s="225">
        <f t="shared" si="109"/>
        <v>0</v>
      </c>
      <c r="R289" s="224"/>
      <c r="T289" s="225">
        <f t="shared" si="110"/>
        <v>0</v>
      </c>
    </row>
    <row r="290" spans="1:20" ht="15" customHeight="1" x14ac:dyDescent="0.45">
      <c r="A290" s="201">
        <v>280</v>
      </c>
      <c r="B290" s="201">
        <f t="shared" si="102"/>
        <v>5</v>
      </c>
      <c r="C290" s="202">
        <f t="shared" si="103"/>
        <v>70844</v>
      </c>
      <c r="E290" s="222" t="s">
        <v>234</v>
      </c>
      <c r="F290" s="222" t="s">
        <v>234</v>
      </c>
      <c r="G290" s="222" t="s">
        <v>234</v>
      </c>
      <c r="H290" s="227">
        <v>70844</v>
      </c>
      <c r="I290" s="222" t="s">
        <v>234</v>
      </c>
      <c r="J290" s="222" t="s">
        <v>234</v>
      </c>
      <c r="K290" s="222" t="s">
        <v>234</v>
      </c>
      <c r="L290" s="222" t="s">
        <v>234</v>
      </c>
      <c r="M290" s="227" t="s">
        <v>1253</v>
      </c>
      <c r="N290" s="224"/>
      <c r="P290" s="225">
        <f>N290-P291-P292</f>
        <v>0</v>
      </c>
      <c r="R290" s="224"/>
      <c r="T290" s="225">
        <f>R290+T291+T292</f>
        <v>0</v>
      </c>
    </row>
    <row r="291" spans="1:20" ht="15" customHeight="1" x14ac:dyDescent="0.45">
      <c r="A291" s="201">
        <v>281</v>
      </c>
      <c r="B291" s="201">
        <f t="shared" si="102"/>
        <v>6</v>
      </c>
      <c r="C291" s="202">
        <f t="shared" si="103"/>
        <v>708441</v>
      </c>
      <c r="E291" s="222" t="s">
        <v>234</v>
      </c>
      <c r="F291" s="222" t="s">
        <v>234</v>
      </c>
      <c r="G291" s="222" t="s">
        <v>234</v>
      </c>
      <c r="H291" s="222" t="s">
        <v>234</v>
      </c>
      <c r="I291" s="229">
        <v>708441</v>
      </c>
      <c r="J291" s="222" t="s">
        <v>234</v>
      </c>
      <c r="K291" s="222" t="s">
        <v>234</v>
      </c>
      <c r="L291" s="222" t="s">
        <v>234</v>
      </c>
      <c r="M291" s="229" t="s">
        <v>1254</v>
      </c>
      <c r="N291" s="224"/>
      <c r="P291" s="225">
        <f t="shared" ref="P291:P292" si="111">N291</f>
        <v>0</v>
      </c>
      <c r="R291" s="224"/>
      <c r="T291" s="225">
        <f t="shared" ref="T291:T292" si="112">R291</f>
        <v>0</v>
      </c>
    </row>
    <row r="292" spans="1:20" ht="15" customHeight="1" x14ac:dyDescent="0.45">
      <c r="A292" s="201">
        <v>282</v>
      </c>
      <c r="B292" s="201">
        <f t="shared" si="102"/>
        <v>6</v>
      </c>
      <c r="C292" s="202">
        <f t="shared" si="103"/>
        <v>708442</v>
      </c>
      <c r="E292" s="222" t="s">
        <v>234</v>
      </c>
      <c r="F292" s="222" t="s">
        <v>234</v>
      </c>
      <c r="G292" s="222" t="s">
        <v>234</v>
      </c>
      <c r="H292" s="222" t="s">
        <v>234</v>
      </c>
      <c r="I292" s="229">
        <v>708442</v>
      </c>
      <c r="J292" s="222" t="s">
        <v>234</v>
      </c>
      <c r="K292" s="222" t="s">
        <v>234</v>
      </c>
      <c r="L292" s="222" t="s">
        <v>234</v>
      </c>
      <c r="M292" s="229" t="s">
        <v>1255</v>
      </c>
      <c r="N292" s="224"/>
      <c r="P292" s="225">
        <f t="shared" si="111"/>
        <v>0</v>
      </c>
      <c r="R292" s="224"/>
      <c r="T292" s="225">
        <f t="shared" si="112"/>
        <v>0</v>
      </c>
    </row>
    <row r="293" spans="1:20" ht="15" customHeight="1" x14ac:dyDescent="0.45">
      <c r="A293" s="201">
        <v>283</v>
      </c>
      <c r="B293" s="201">
        <f t="shared" si="102"/>
        <v>5</v>
      </c>
      <c r="C293" s="202">
        <f t="shared" si="103"/>
        <v>70848</v>
      </c>
      <c r="E293" s="222" t="s">
        <v>234</v>
      </c>
      <c r="F293" s="222" t="s">
        <v>234</v>
      </c>
      <c r="G293" s="222" t="s">
        <v>234</v>
      </c>
      <c r="H293" s="227">
        <v>70848</v>
      </c>
      <c r="I293" s="222" t="s">
        <v>234</v>
      </c>
      <c r="J293" s="222" t="s">
        <v>234</v>
      </c>
      <c r="K293" s="222" t="s">
        <v>234</v>
      </c>
      <c r="L293" s="222" t="s">
        <v>234</v>
      </c>
      <c r="M293" s="227" t="s">
        <v>469</v>
      </c>
      <c r="N293" s="224"/>
      <c r="P293" s="225">
        <f>N293-SUM(P295:P309)</f>
        <v>0</v>
      </c>
      <c r="R293" s="224"/>
      <c r="T293" s="225">
        <f>R293+T295+T296+T297+T302+T303</f>
        <v>0</v>
      </c>
    </row>
    <row r="294" spans="1:20" ht="15" customHeight="1" x14ac:dyDescent="0.45">
      <c r="A294" s="201">
        <v>284</v>
      </c>
      <c r="B294" s="201">
        <f t="shared" si="102"/>
        <v>4</v>
      </c>
      <c r="C294" s="202">
        <f t="shared" si="103"/>
        <v>7088</v>
      </c>
      <c r="E294" s="222" t="s">
        <v>234</v>
      </c>
      <c r="F294" s="222" t="s">
        <v>234</v>
      </c>
      <c r="G294" s="226">
        <v>7088</v>
      </c>
      <c r="H294" s="222" t="s">
        <v>234</v>
      </c>
      <c r="I294" s="222" t="s">
        <v>234</v>
      </c>
      <c r="J294" s="222" t="s">
        <v>234</v>
      </c>
      <c r="K294" s="222" t="s">
        <v>234</v>
      </c>
      <c r="L294" s="222" t="s">
        <v>234</v>
      </c>
      <c r="M294" s="226" t="s">
        <v>1256</v>
      </c>
      <c r="N294" s="224"/>
      <c r="P294" s="225">
        <f>N294-P295-P296-P297-P298-P299-P300-P301-P302-P303-P304-P305-P306-P307-P308-P309</f>
        <v>0</v>
      </c>
      <c r="R294" s="224"/>
      <c r="T294" s="225">
        <f>R294</f>
        <v>0</v>
      </c>
    </row>
    <row r="295" spans="1:20" ht="15" customHeight="1" x14ac:dyDescent="0.45">
      <c r="A295" s="201">
        <v>285</v>
      </c>
      <c r="B295" s="201">
        <f t="shared" si="102"/>
        <v>6</v>
      </c>
      <c r="C295" s="202">
        <f t="shared" si="103"/>
        <v>708801</v>
      </c>
      <c r="E295" s="222" t="s">
        <v>234</v>
      </c>
      <c r="F295" s="222" t="s">
        <v>234</v>
      </c>
      <c r="G295" s="222" t="s">
        <v>234</v>
      </c>
      <c r="H295" s="222" t="s">
        <v>234</v>
      </c>
      <c r="I295" s="229">
        <v>708801</v>
      </c>
      <c r="J295" s="222" t="s">
        <v>234</v>
      </c>
      <c r="K295" s="222" t="s">
        <v>234</v>
      </c>
      <c r="L295" s="222" t="s">
        <v>234</v>
      </c>
      <c r="M295" s="229" t="s">
        <v>1257</v>
      </c>
      <c r="N295" s="224"/>
      <c r="P295" s="225">
        <f t="shared" ref="P295:P296" si="113">N295</f>
        <v>0</v>
      </c>
      <c r="R295" s="224"/>
      <c r="T295" s="225">
        <f t="shared" ref="T295:T296" si="114">R295</f>
        <v>0</v>
      </c>
    </row>
    <row r="296" spans="1:20" ht="15" customHeight="1" x14ac:dyDescent="0.45">
      <c r="A296" s="201">
        <v>286</v>
      </c>
      <c r="B296" s="201">
        <f t="shared" si="102"/>
        <v>6</v>
      </c>
      <c r="C296" s="202">
        <f t="shared" si="103"/>
        <v>708802</v>
      </c>
      <c r="E296" s="222" t="s">
        <v>234</v>
      </c>
      <c r="F296" s="222" t="s">
        <v>234</v>
      </c>
      <c r="G296" s="222" t="s">
        <v>234</v>
      </c>
      <c r="H296" s="222" t="s">
        <v>234</v>
      </c>
      <c r="I296" s="229">
        <v>708802</v>
      </c>
      <c r="J296" s="222" t="s">
        <v>234</v>
      </c>
      <c r="K296" s="222" t="s">
        <v>234</v>
      </c>
      <c r="L296" s="222" t="s">
        <v>234</v>
      </c>
      <c r="M296" s="229" t="s">
        <v>1258</v>
      </c>
      <c r="N296" s="224"/>
      <c r="P296" s="225">
        <f t="shared" si="113"/>
        <v>0</v>
      </c>
      <c r="R296" s="224"/>
      <c r="T296" s="225">
        <f t="shared" si="114"/>
        <v>0</v>
      </c>
    </row>
    <row r="297" spans="1:20" ht="15" customHeight="1" x14ac:dyDescent="0.45">
      <c r="A297" s="201">
        <v>287</v>
      </c>
      <c r="B297" s="201">
        <f t="shared" si="102"/>
        <v>6</v>
      </c>
      <c r="C297" s="202">
        <f t="shared" si="103"/>
        <v>708803</v>
      </c>
      <c r="E297" s="222" t="s">
        <v>234</v>
      </c>
      <c r="F297" s="222" t="s">
        <v>234</v>
      </c>
      <c r="G297" s="222" t="s">
        <v>234</v>
      </c>
      <c r="H297" s="222" t="s">
        <v>234</v>
      </c>
      <c r="I297" s="229">
        <v>708803</v>
      </c>
      <c r="J297" s="222" t="s">
        <v>234</v>
      </c>
      <c r="K297" s="222" t="s">
        <v>234</v>
      </c>
      <c r="L297" s="222" t="s">
        <v>234</v>
      </c>
      <c r="M297" s="229" t="s">
        <v>1259</v>
      </c>
      <c r="N297" s="224"/>
      <c r="P297" s="225">
        <f>N297-P298-P299-P300-P301</f>
        <v>0</v>
      </c>
      <c r="R297" s="224"/>
      <c r="T297" s="225">
        <f>R297+T298+T299+T300+T301</f>
        <v>0</v>
      </c>
    </row>
    <row r="298" spans="1:20" ht="15" customHeight="1" x14ac:dyDescent="0.45">
      <c r="A298" s="201">
        <v>288</v>
      </c>
      <c r="B298" s="201">
        <f t="shared" si="102"/>
        <v>7</v>
      </c>
      <c r="C298" s="202">
        <f t="shared" si="103"/>
        <v>7088031</v>
      </c>
      <c r="E298" s="222" t="s">
        <v>234</v>
      </c>
      <c r="F298" s="222" t="s">
        <v>234</v>
      </c>
      <c r="G298" s="222" t="s">
        <v>234</v>
      </c>
      <c r="H298" s="222" t="s">
        <v>234</v>
      </c>
      <c r="I298" s="222" t="s">
        <v>234</v>
      </c>
      <c r="J298" s="230">
        <v>7088031</v>
      </c>
      <c r="K298" s="222" t="s">
        <v>234</v>
      </c>
      <c r="L298" s="222" t="s">
        <v>234</v>
      </c>
      <c r="M298" s="230" t="s">
        <v>1260</v>
      </c>
      <c r="N298" s="224"/>
      <c r="P298" s="225">
        <f>N298</f>
        <v>0</v>
      </c>
      <c r="R298" s="224"/>
      <c r="T298" s="225">
        <f>R298</f>
        <v>0</v>
      </c>
    </row>
    <row r="299" spans="1:20" ht="15" customHeight="1" x14ac:dyDescent="0.45">
      <c r="A299" s="201">
        <v>289</v>
      </c>
      <c r="B299" s="201">
        <f t="shared" si="102"/>
        <v>7</v>
      </c>
      <c r="C299" s="202">
        <f t="shared" si="103"/>
        <v>7088032</v>
      </c>
      <c r="E299" s="222" t="s">
        <v>234</v>
      </c>
      <c r="F299" s="222" t="s">
        <v>234</v>
      </c>
      <c r="G299" s="222" t="s">
        <v>234</v>
      </c>
      <c r="H299" s="222" t="s">
        <v>234</v>
      </c>
      <c r="I299" s="222" t="s">
        <v>234</v>
      </c>
      <c r="J299" s="230">
        <v>7088032</v>
      </c>
      <c r="K299" s="222" t="s">
        <v>234</v>
      </c>
      <c r="L299" s="222" t="s">
        <v>234</v>
      </c>
      <c r="M299" s="230" t="s">
        <v>1261</v>
      </c>
      <c r="N299" s="224"/>
      <c r="P299" s="225">
        <f t="shared" ref="P299:P301" si="115">N299</f>
        <v>0</v>
      </c>
      <c r="R299" s="224"/>
      <c r="T299" s="225">
        <f t="shared" ref="T299:T301" si="116">R299</f>
        <v>0</v>
      </c>
    </row>
    <row r="300" spans="1:20" ht="15" customHeight="1" x14ac:dyDescent="0.45">
      <c r="A300" s="201">
        <v>290</v>
      </c>
      <c r="B300" s="201">
        <f t="shared" si="102"/>
        <v>7</v>
      </c>
      <c r="C300" s="202">
        <f t="shared" si="103"/>
        <v>7088033</v>
      </c>
      <c r="E300" s="222" t="s">
        <v>234</v>
      </c>
      <c r="F300" s="222" t="s">
        <v>234</v>
      </c>
      <c r="G300" s="222" t="s">
        <v>234</v>
      </c>
      <c r="H300" s="222" t="s">
        <v>234</v>
      </c>
      <c r="I300" s="222" t="s">
        <v>234</v>
      </c>
      <c r="J300" s="230">
        <v>7088033</v>
      </c>
      <c r="K300" s="222" t="s">
        <v>234</v>
      </c>
      <c r="L300" s="222" t="s">
        <v>234</v>
      </c>
      <c r="M300" s="230" t="s">
        <v>1262</v>
      </c>
      <c r="N300" s="224"/>
      <c r="P300" s="225">
        <f t="shared" si="115"/>
        <v>0</v>
      </c>
      <c r="R300" s="224"/>
      <c r="T300" s="225">
        <f t="shared" si="116"/>
        <v>0</v>
      </c>
    </row>
    <row r="301" spans="1:20" ht="15" customHeight="1" x14ac:dyDescent="0.45">
      <c r="A301" s="201">
        <v>291</v>
      </c>
      <c r="B301" s="201">
        <f t="shared" si="102"/>
        <v>7</v>
      </c>
      <c r="C301" s="202">
        <f t="shared" si="103"/>
        <v>7088038</v>
      </c>
      <c r="E301" s="222" t="s">
        <v>234</v>
      </c>
      <c r="F301" s="222" t="s">
        <v>234</v>
      </c>
      <c r="G301" s="222" t="s">
        <v>234</v>
      </c>
      <c r="H301" s="222" t="s">
        <v>234</v>
      </c>
      <c r="I301" s="222" t="s">
        <v>234</v>
      </c>
      <c r="J301" s="230">
        <v>7088038</v>
      </c>
      <c r="K301" s="222" t="s">
        <v>234</v>
      </c>
      <c r="L301" s="222" t="s">
        <v>234</v>
      </c>
      <c r="M301" s="230" t="s">
        <v>1263</v>
      </c>
      <c r="N301" s="224"/>
      <c r="P301" s="225">
        <f t="shared" si="115"/>
        <v>0</v>
      </c>
      <c r="R301" s="224"/>
      <c r="T301" s="225">
        <f t="shared" si="116"/>
        <v>0</v>
      </c>
    </row>
    <row r="302" spans="1:20" ht="15" customHeight="1" x14ac:dyDescent="0.45">
      <c r="A302" s="201">
        <v>292</v>
      </c>
      <c r="B302" s="201">
        <f t="shared" si="102"/>
        <v>6</v>
      </c>
      <c r="C302" s="202">
        <f t="shared" si="103"/>
        <v>708804</v>
      </c>
      <c r="E302" s="222" t="s">
        <v>234</v>
      </c>
      <c r="F302" s="222" t="s">
        <v>234</v>
      </c>
      <c r="G302" s="222" t="s">
        <v>234</v>
      </c>
      <c r="H302" s="222" t="s">
        <v>234</v>
      </c>
      <c r="I302" s="229">
        <v>708804</v>
      </c>
      <c r="J302" s="222" t="s">
        <v>234</v>
      </c>
      <c r="K302" s="222" t="s">
        <v>234</v>
      </c>
      <c r="L302" s="222" t="s">
        <v>234</v>
      </c>
      <c r="M302" s="229" t="s">
        <v>1264</v>
      </c>
      <c r="N302" s="224"/>
      <c r="P302" s="225">
        <f>N302</f>
        <v>0</v>
      </c>
      <c r="R302" s="224"/>
      <c r="T302" s="225">
        <f>R302</f>
        <v>0</v>
      </c>
    </row>
    <row r="303" spans="1:20" ht="15" customHeight="1" x14ac:dyDescent="0.45">
      <c r="A303" s="201">
        <v>293</v>
      </c>
      <c r="B303" s="201">
        <f t="shared" si="102"/>
        <v>6</v>
      </c>
      <c r="C303" s="202">
        <f t="shared" si="103"/>
        <v>708898</v>
      </c>
      <c r="E303" s="222" t="s">
        <v>234</v>
      </c>
      <c r="F303" s="222" t="s">
        <v>234</v>
      </c>
      <c r="G303" s="222" t="s">
        <v>234</v>
      </c>
      <c r="H303" s="222" t="s">
        <v>234</v>
      </c>
      <c r="I303" s="229">
        <v>708898</v>
      </c>
      <c r="J303" s="222" t="s">
        <v>234</v>
      </c>
      <c r="K303" s="222" t="s">
        <v>234</v>
      </c>
      <c r="L303" s="222" t="s">
        <v>234</v>
      </c>
      <c r="M303" s="229" t="s">
        <v>1265</v>
      </c>
      <c r="N303" s="224"/>
      <c r="P303" s="225">
        <f>N303-P304-P305-P306-P307-P308-P309</f>
        <v>0</v>
      </c>
      <c r="R303" s="224"/>
      <c r="T303" s="225">
        <f>R303+T304+T305</f>
        <v>0</v>
      </c>
    </row>
    <row r="304" spans="1:20" ht="15" customHeight="1" x14ac:dyDescent="0.45">
      <c r="A304" s="201">
        <v>294</v>
      </c>
      <c r="B304" s="201">
        <f t="shared" si="102"/>
        <v>7</v>
      </c>
      <c r="C304" s="202">
        <f t="shared" si="103"/>
        <v>7088981</v>
      </c>
      <c r="E304" s="222" t="s">
        <v>234</v>
      </c>
      <c r="F304" s="222" t="s">
        <v>234</v>
      </c>
      <c r="G304" s="222" t="s">
        <v>234</v>
      </c>
      <c r="H304" s="222" t="s">
        <v>234</v>
      </c>
      <c r="I304" s="222" t="s">
        <v>234</v>
      </c>
      <c r="J304" s="230">
        <v>7088981</v>
      </c>
      <c r="K304" s="222" t="s">
        <v>234</v>
      </c>
      <c r="L304" s="222" t="s">
        <v>234</v>
      </c>
      <c r="M304" s="230" t="s">
        <v>1266</v>
      </c>
      <c r="N304" s="224"/>
      <c r="P304" s="225">
        <f>N304</f>
        <v>0</v>
      </c>
      <c r="R304" s="224"/>
      <c r="T304" s="225">
        <f>R304</f>
        <v>0</v>
      </c>
    </row>
    <row r="305" spans="1:20" ht="15" customHeight="1" x14ac:dyDescent="0.45">
      <c r="A305" s="201">
        <v>295</v>
      </c>
      <c r="B305" s="201">
        <f t="shared" si="102"/>
        <v>7</v>
      </c>
      <c r="C305" s="202">
        <f t="shared" si="103"/>
        <v>7088982</v>
      </c>
      <c r="E305" s="222" t="s">
        <v>234</v>
      </c>
      <c r="F305" s="222" t="s">
        <v>234</v>
      </c>
      <c r="G305" s="222" t="s">
        <v>234</v>
      </c>
      <c r="H305" s="222" t="s">
        <v>234</v>
      </c>
      <c r="I305" s="222" t="s">
        <v>234</v>
      </c>
      <c r="J305" s="230">
        <v>7088982</v>
      </c>
      <c r="K305" s="222" t="s">
        <v>234</v>
      </c>
      <c r="L305" s="222" t="s">
        <v>234</v>
      </c>
      <c r="M305" s="230" t="s">
        <v>1132</v>
      </c>
      <c r="N305" s="224"/>
      <c r="P305" s="225">
        <f>N305-P306-P307-P308-P309</f>
        <v>0</v>
      </c>
      <c r="R305" s="224"/>
      <c r="T305" s="225">
        <f>R305+T306+T307+T308+T309</f>
        <v>0</v>
      </c>
    </row>
    <row r="306" spans="1:20" ht="15" customHeight="1" x14ac:dyDescent="0.45">
      <c r="A306" s="201">
        <v>296</v>
      </c>
      <c r="B306" s="201">
        <f t="shared" si="102"/>
        <v>8</v>
      </c>
      <c r="C306" s="202">
        <f t="shared" si="103"/>
        <v>70889821</v>
      </c>
      <c r="E306" s="222" t="s">
        <v>234</v>
      </c>
      <c r="F306" s="222" t="s">
        <v>234</v>
      </c>
      <c r="G306" s="222" t="s">
        <v>234</v>
      </c>
      <c r="H306" s="222" t="s">
        <v>234</v>
      </c>
      <c r="I306" s="222" t="s">
        <v>234</v>
      </c>
      <c r="J306" s="222" t="s">
        <v>234</v>
      </c>
      <c r="K306" s="231">
        <v>70889821</v>
      </c>
      <c r="L306" s="222" t="s">
        <v>234</v>
      </c>
      <c r="M306" s="231" t="s">
        <v>1267</v>
      </c>
      <c r="N306" s="224"/>
      <c r="P306" s="225">
        <f t="shared" ref="P306:P309" si="117">N306</f>
        <v>0</v>
      </c>
      <c r="R306" s="224"/>
      <c r="T306" s="225">
        <f t="shared" ref="T306:T309" si="118">R306</f>
        <v>0</v>
      </c>
    </row>
    <row r="307" spans="1:20" ht="15" customHeight="1" x14ac:dyDescent="0.45">
      <c r="A307" s="201">
        <v>297</v>
      </c>
      <c r="B307" s="201">
        <f t="shared" si="102"/>
        <v>8</v>
      </c>
      <c r="C307" s="202">
        <f t="shared" si="103"/>
        <v>70889822</v>
      </c>
      <c r="E307" s="222" t="s">
        <v>234</v>
      </c>
      <c r="F307" s="222" t="s">
        <v>234</v>
      </c>
      <c r="G307" s="222" t="s">
        <v>234</v>
      </c>
      <c r="H307" s="222" t="s">
        <v>234</v>
      </c>
      <c r="I307" s="222" t="s">
        <v>234</v>
      </c>
      <c r="J307" s="222" t="s">
        <v>234</v>
      </c>
      <c r="K307" s="231">
        <v>70889822</v>
      </c>
      <c r="L307" s="222" t="s">
        <v>234</v>
      </c>
      <c r="M307" s="231" t="s">
        <v>1268</v>
      </c>
      <c r="N307" s="224"/>
      <c r="P307" s="225">
        <f t="shared" si="117"/>
        <v>0</v>
      </c>
      <c r="R307" s="224"/>
      <c r="T307" s="225">
        <f t="shared" si="118"/>
        <v>0</v>
      </c>
    </row>
    <row r="308" spans="1:20" ht="15" customHeight="1" x14ac:dyDescent="0.45">
      <c r="A308" s="201">
        <v>298</v>
      </c>
      <c r="B308" s="201">
        <f t="shared" si="102"/>
        <v>8</v>
      </c>
      <c r="C308" s="202">
        <f t="shared" si="103"/>
        <v>70889823</v>
      </c>
      <c r="E308" s="222" t="s">
        <v>234</v>
      </c>
      <c r="F308" s="222" t="s">
        <v>234</v>
      </c>
      <c r="G308" s="222" t="s">
        <v>234</v>
      </c>
      <c r="H308" s="222" t="s">
        <v>234</v>
      </c>
      <c r="I308" s="222" t="s">
        <v>234</v>
      </c>
      <c r="J308" s="222" t="s">
        <v>234</v>
      </c>
      <c r="K308" s="231">
        <v>70889823</v>
      </c>
      <c r="L308" s="222" t="s">
        <v>234</v>
      </c>
      <c r="M308" s="231" t="s">
        <v>1269</v>
      </c>
      <c r="N308" s="224"/>
      <c r="P308" s="225">
        <f t="shared" si="117"/>
        <v>0</v>
      </c>
      <c r="R308" s="224"/>
      <c r="T308" s="225">
        <f t="shared" si="118"/>
        <v>0</v>
      </c>
    </row>
    <row r="309" spans="1:20" ht="15" customHeight="1" x14ac:dyDescent="0.45">
      <c r="A309" s="201">
        <v>299</v>
      </c>
      <c r="B309" s="201">
        <f t="shared" si="102"/>
        <v>8</v>
      </c>
      <c r="C309" s="202">
        <f t="shared" si="103"/>
        <v>70889824</v>
      </c>
      <c r="E309" s="222" t="s">
        <v>234</v>
      </c>
      <c r="F309" s="222" t="s">
        <v>234</v>
      </c>
      <c r="G309" s="222" t="s">
        <v>234</v>
      </c>
      <c r="H309" s="222" t="s">
        <v>234</v>
      </c>
      <c r="I309" s="222" t="s">
        <v>234</v>
      </c>
      <c r="J309" s="222" t="s">
        <v>234</v>
      </c>
      <c r="K309" s="231">
        <v>70889824</v>
      </c>
      <c r="L309" s="222" t="s">
        <v>234</v>
      </c>
      <c r="M309" s="231" t="s">
        <v>1270</v>
      </c>
      <c r="N309" s="224"/>
      <c r="P309" s="225">
        <f t="shared" si="117"/>
        <v>0</v>
      </c>
      <c r="R309" s="224"/>
      <c r="T309" s="225">
        <f t="shared" si="118"/>
        <v>0</v>
      </c>
    </row>
    <row r="310" spans="1:20" ht="15" customHeight="1" x14ac:dyDescent="0.45">
      <c r="A310" s="201">
        <v>300</v>
      </c>
      <c r="B310" s="201">
        <f t="shared" si="102"/>
        <v>3</v>
      </c>
      <c r="C310" s="202">
        <f t="shared" si="103"/>
        <v>709</v>
      </c>
      <c r="E310" s="222" t="s">
        <v>234</v>
      </c>
      <c r="F310" s="223">
        <v>709</v>
      </c>
      <c r="G310" s="222" t="s">
        <v>234</v>
      </c>
      <c r="H310" s="222" t="s">
        <v>234</v>
      </c>
      <c r="I310" s="222" t="s">
        <v>234</v>
      </c>
      <c r="J310" s="222" t="s">
        <v>234</v>
      </c>
      <c r="K310" s="222" t="s">
        <v>234</v>
      </c>
      <c r="L310" s="222" t="s">
        <v>234</v>
      </c>
      <c r="M310" s="223" t="s">
        <v>1271</v>
      </c>
      <c r="N310" s="224"/>
      <c r="P310" s="225">
        <f>N310-P311-P312-P313-P314-P315-P316-P317</f>
        <v>0</v>
      </c>
      <c r="R310" s="224"/>
      <c r="T310" s="225">
        <f>R310+T311+T312+T313+T314+T315+T316+T317</f>
        <v>0</v>
      </c>
    </row>
    <row r="311" spans="1:20" ht="15" customHeight="1" x14ac:dyDescent="0.45">
      <c r="A311" s="201">
        <v>301</v>
      </c>
      <c r="B311" s="201">
        <f t="shared" si="102"/>
        <v>4</v>
      </c>
      <c r="C311" s="202">
        <f t="shared" si="103"/>
        <v>7091</v>
      </c>
      <c r="E311" s="222" t="s">
        <v>234</v>
      </c>
      <c r="F311" s="222" t="s">
        <v>234</v>
      </c>
      <c r="G311" s="226">
        <v>7091</v>
      </c>
      <c r="H311" s="222" t="s">
        <v>234</v>
      </c>
      <c r="I311" s="222" t="s">
        <v>234</v>
      </c>
      <c r="J311" s="222" t="s">
        <v>234</v>
      </c>
      <c r="K311" s="222" t="s">
        <v>234</v>
      </c>
      <c r="L311" s="222" t="s">
        <v>234</v>
      </c>
      <c r="M311" s="226" t="s">
        <v>1272</v>
      </c>
      <c r="N311" s="224"/>
      <c r="P311" s="225">
        <f>N311</f>
        <v>0</v>
      </c>
      <c r="R311" s="224"/>
      <c r="T311" s="225">
        <f t="shared" ref="T311:T317" si="119">R311</f>
        <v>0</v>
      </c>
    </row>
    <row r="312" spans="1:20" ht="15" customHeight="1" x14ac:dyDescent="0.45">
      <c r="A312" s="201">
        <v>302</v>
      </c>
      <c r="B312" s="201">
        <f t="shared" si="102"/>
        <v>4</v>
      </c>
      <c r="C312" s="202">
        <f t="shared" si="103"/>
        <v>7092</v>
      </c>
      <c r="E312" s="222" t="s">
        <v>234</v>
      </c>
      <c r="F312" s="222" t="s">
        <v>234</v>
      </c>
      <c r="G312" s="226">
        <v>7092</v>
      </c>
      <c r="H312" s="222" t="s">
        <v>234</v>
      </c>
      <c r="I312" s="222" t="s">
        <v>234</v>
      </c>
      <c r="J312" s="222" t="s">
        <v>234</v>
      </c>
      <c r="K312" s="222" t="s">
        <v>234</v>
      </c>
      <c r="L312" s="222" t="s">
        <v>234</v>
      </c>
      <c r="M312" s="226" t="s">
        <v>1273</v>
      </c>
      <c r="N312" s="224"/>
      <c r="P312" s="225">
        <f t="shared" ref="P312:P317" si="120">N312</f>
        <v>0</v>
      </c>
      <c r="R312" s="224"/>
      <c r="T312" s="225">
        <f t="shared" si="119"/>
        <v>0</v>
      </c>
    </row>
    <row r="313" spans="1:20" ht="15" customHeight="1" x14ac:dyDescent="0.45">
      <c r="A313" s="201">
        <v>303</v>
      </c>
      <c r="B313" s="201">
        <f t="shared" si="102"/>
        <v>4</v>
      </c>
      <c r="C313" s="202">
        <f t="shared" si="103"/>
        <v>7093</v>
      </c>
      <c r="E313" s="222" t="s">
        <v>234</v>
      </c>
      <c r="F313" s="222" t="s">
        <v>234</v>
      </c>
      <c r="G313" s="226">
        <v>7093</v>
      </c>
      <c r="H313" s="222" t="s">
        <v>234</v>
      </c>
      <c r="I313" s="222" t="s">
        <v>234</v>
      </c>
      <c r="J313" s="222" t="s">
        <v>234</v>
      </c>
      <c r="K313" s="222" t="s">
        <v>234</v>
      </c>
      <c r="L313" s="222" t="s">
        <v>234</v>
      </c>
      <c r="M313" s="226" t="s">
        <v>1274</v>
      </c>
      <c r="N313" s="224"/>
      <c r="P313" s="225">
        <f t="shared" si="120"/>
        <v>0</v>
      </c>
      <c r="R313" s="224"/>
      <c r="T313" s="225">
        <f t="shared" si="119"/>
        <v>0</v>
      </c>
    </row>
    <row r="314" spans="1:20" ht="15" customHeight="1" x14ac:dyDescent="0.45">
      <c r="A314" s="201">
        <v>304</v>
      </c>
      <c r="B314" s="201">
        <f t="shared" si="102"/>
        <v>4</v>
      </c>
      <c r="C314" s="202">
        <f t="shared" si="103"/>
        <v>7094</v>
      </c>
      <c r="E314" s="222" t="s">
        <v>234</v>
      </c>
      <c r="F314" s="222" t="s">
        <v>234</v>
      </c>
      <c r="G314" s="226">
        <v>7094</v>
      </c>
      <c r="H314" s="222" t="s">
        <v>234</v>
      </c>
      <c r="I314" s="222" t="s">
        <v>234</v>
      </c>
      <c r="J314" s="222" t="s">
        <v>234</v>
      </c>
      <c r="K314" s="222" t="s">
        <v>234</v>
      </c>
      <c r="L314" s="222" t="s">
        <v>234</v>
      </c>
      <c r="M314" s="226" t="s">
        <v>1275</v>
      </c>
      <c r="N314" s="224"/>
      <c r="P314" s="225">
        <f t="shared" si="120"/>
        <v>0</v>
      </c>
      <c r="R314" s="224"/>
      <c r="T314" s="225">
        <f t="shared" si="119"/>
        <v>0</v>
      </c>
    </row>
    <row r="315" spans="1:20" ht="15" customHeight="1" x14ac:dyDescent="0.45">
      <c r="A315" s="201">
        <v>305</v>
      </c>
      <c r="B315" s="201">
        <f t="shared" si="102"/>
        <v>4</v>
      </c>
      <c r="C315" s="202">
        <f t="shared" si="103"/>
        <v>7095</v>
      </c>
      <c r="E315" s="222" t="s">
        <v>234</v>
      </c>
      <c r="F315" s="222" t="s">
        <v>234</v>
      </c>
      <c r="G315" s="226">
        <v>7095</v>
      </c>
      <c r="H315" s="222" t="s">
        <v>234</v>
      </c>
      <c r="I315" s="222" t="s">
        <v>234</v>
      </c>
      <c r="J315" s="222" t="s">
        <v>234</v>
      </c>
      <c r="K315" s="222" t="s">
        <v>234</v>
      </c>
      <c r="L315" s="222" t="s">
        <v>234</v>
      </c>
      <c r="M315" s="226" t="s">
        <v>1276</v>
      </c>
      <c r="N315" s="224"/>
      <c r="P315" s="225">
        <f t="shared" si="120"/>
        <v>0</v>
      </c>
      <c r="R315" s="224"/>
      <c r="T315" s="225">
        <f t="shared" si="119"/>
        <v>0</v>
      </c>
    </row>
    <row r="316" spans="1:20" ht="15" customHeight="1" x14ac:dyDescent="0.45">
      <c r="A316" s="201">
        <v>306</v>
      </c>
      <c r="B316" s="201">
        <f t="shared" si="102"/>
        <v>4</v>
      </c>
      <c r="C316" s="202">
        <f t="shared" si="103"/>
        <v>7096</v>
      </c>
      <c r="E316" s="222" t="s">
        <v>234</v>
      </c>
      <c r="F316" s="222" t="s">
        <v>234</v>
      </c>
      <c r="G316" s="226">
        <v>7096</v>
      </c>
      <c r="H316" s="222" t="s">
        <v>234</v>
      </c>
      <c r="I316" s="222" t="s">
        <v>234</v>
      </c>
      <c r="J316" s="222" t="s">
        <v>234</v>
      </c>
      <c r="K316" s="222" t="s">
        <v>234</v>
      </c>
      <c r="L316" s="222" t="s">
        <v>234</v>
      </c>
      <c r="M316" s="226" t="s">
        <v>1277</v>
      </c>
      <c r="N316" s="224"/>
      <c r="P316" s="225">
        <f t="shared" si="120"/>
        <v>0</v>
      </c>
      <c r="R316" s="224"/>
      <c r="T316" s="225">
        <f t="shared" si="119"/>
        <v>0</v>
      </c>
    </row>
    <row r="317" spans="1:20" ht="15" customHeight="1" x14ac:dyDescent="0.45">
      <c r="A317" s="201">
        <v>307</v>
      </c>
      <c r="B317" s="201">
        <f t="shared" si="102"/>
        <v>4</v>
      </c>
      <c r="C317" s="202">
        <f t="shared" si="103"/>
        <v>7098</v>
      </c>
      <c r="E317" s="222" t="s">
        <v>234</v>
      </c>
      <c r="F317" s="222" t="s">
        <v>234</v>
      </c>
      <c r="G317" s="226">
        <v>7098</v>
      </c>
      <c r="H317" s="222" t="s">
        <v>234</v>
      </c>
      <c r="I317" s="222" t="s">
        <v>234</v>
      </c>
      <c r="J317" s="222" t="s">
        <v>234</v>
      </c>
      <c r="K317" s="222" t="s">
        <v>234</v>
      </c>
      <c r="L317" s="222" t="s">
        <v>234</v>
      </c>
      <c r="M317" s="226" t="s">
        <v>1278</v>
      </c>
      <c r="N317" s="224"/>
      <c r="P317" s="225">
        <f t="shared" si="120"/>
        <v>0</v>
      </c>
      <c r="R317" s="224"/>
      <c r="T317" s="225">
        <f t="shared" si="119"/>
        <v>0</v>
      </c>
    </row>
    <row r="318" spans="1:20" ht="15" customHeight="1" x14ac:dyDescent="0.45">
      <c r="A318" s="201">
        <v>308</v>
      </c>
      <c r="B318" s="201">
        <f t="shared" si="102"/>
        <v>2</v>
      </c>
      <c r="C318" s="202">
        <f t="shared" si="103"/>
        <v>71</v>
      </c>
      <c r="E318" s="219">
        <v>71</v>
      </c>
      <c r="F318" s="219" t="s">
        <v>234</v>
      </c>
      <c r="G318" s="219" t="s">
        <v>234</v>
      </c>
      <c r="H318" s="219" t="s">
        <v>234</v>
      </c>
      <c r="I318" s="219" t="s">
        <v>234</v>
      </c>
      <c r="J318" s="219" t="s">
        <v>234</v>
      </c>
      <c r="K318" s="219" t="s">
        <v>234</v>
      </c>
      <c r="L318" s="219" t="s">
        <v>234</v>
      </c>
      <c r="M318" s="219" t="s">
        <v>1279</v>
      </c>
      <c r="N318" s="220"/>
      <c r="P318" s="221"/>
      <c r="Q318" s="201" t="s">
        <v>234</v>
      </c>
      <c r="R318" s="221"/>
      <c r="T318" s="221"/>
    </row>
    <row r="319" spans="1:20" ht="15" customHeight="1" x14ac:dyDescent="0.45">
      <c r="A319" s="201">
        <v>309</v>
      </c>
      <c r="B319" s="201">
        <f t="shared" si="102"/>
        <v>3</v>
      </c>
      <c r="C319" s="202">
        <f t="shared" si="103"/>
        <v>711</v>
      </c>
      <c r="E319" s="222" t="s">
        <v>234</v>
      </c>
      <c r="F319" s="223">
        <v>711</v>
      </c>
      <c r="G319" s="222" t="s">
        <v>234</v>
      </c>
      <c r="H319" s="222" t="s">
        <v>234</v>
      </c>
      <c r="I319" s="222" t="s">
        <v>234</v>
      </c>
      <c r="J319" s="222" t="s">
        <v>234</v>
      </c>
      <c r="K319" s="222" t="s">
        <v>234</v>
      </c>
      <c r="L319" s="222" t="s">
        <v>234</v>
      </c>
      <c r="M319" s="223" t="s">
        <v>1280</v>
      </c>
      <c r="N319" s="224"/>
      <c r="P319" s="225">
        <f>N319-P320-P321-P322-P323</f>
        <v>0</v>
      </c>
      <c r="R319" s="224"/>
      <c r="T319" s="225">
        <f>R319+T320+T321+T322+T323</f>
        <v>0</v>
      </c>
    </row>
    <row r="320" spans="1:20" ht="15" customHeight="1" x14ac:dyDescent="0.45">
      <c r="A320" s="201">
        <v>310</v>
      </c>
      <c r="B320" s="201">
        <f t="shared" si="102"/>
        <v>4</v>
      </c>
      <c r="C320" s="202">
        <f t="shared" si="103"/>
        <v>7111</v>
      </c>
      <c r="E320" s="222" t="s">
        <v>234</v>
      </c>
      <c r="F320" s="222" t="s">
        <v>234</v>
      </c>
      <c r="G320" s="226">
        <v>7111</v>
      </c>
      <c r="H320" s="222" t="s">
        <v>234</v>
      </c>
      <c r="I320" s="222" t="s">
        <v>234</v>
      </c>
      <c r="J320" s="222" t="s">
        <v>234</v>
      </c>
      <c r="K320" s="222" t="s">
        <v>234</v>
      </c>
      <c r="L320" s="222" t="s">
        <v>234</v>
      </c>
      <c r="M320" s="226" t="s">
        <v>1281</v>
      </c>
      <c r="N320" s="224"/>
      <c r="P320" s="225">
        <f t="shared" ref="P320:P323" si="121">N320</f>
        <v>0</v>
      </c>
      <c r="R320" s="224"/>
      <c r="T320" s="225">
        <f t="shared" ref="T320:T323" si="122">R320</f>
        <v>0</v>
      </c>
    </row>
    <row r="321" spans="1:20" ht="15" customHeight="1" x14ac:dyDescent="0.45">
      <c r="A321" s="201">
        <v>311</v>
      </c>
      <c r="B321" s="201">
        <f t="shared" si="102"/>
        <v>4</v>
      </c>
      <c r="C321" s="202">
        <f t="shared" si="103"/>
        <v>7112</v>
      </c>
      <c r="E321" s="222" t="s">
        <v>234</v>
      </c>
      <c r="F321" s="222" t="s">
        <v>234</v>
      </c>
      <c r="G321" s="226">
        <v>7112</v>
      </c>
      <c r="H321" s="222" t="s">
        <v>234</v>
      </c>
      <c r="I321" s="222" t="s">
        <v>234</v>
      </c>
      <c r="J321" s="222" t="s">
        <v>234</v>
      </c>
      <c r="K321" s="222" t="s">
        <v>234</v>
      </c>
      <c r="L321" s="222" t="s">
        <v>234</v>
      </c>
      <c r="M321" s="226" t="s">
        <v>1282</v>
      </c>
      <c r="N321" s="224"/>
      <c r="P321" s="225">
        <f t="shared" si="121"/>
        <v>0</v>
      </c>
      <c r="R321" s="224"/>
      <c r="T321" s="225">
        <f t="shared" si="122"/>
        <v>0</v>
      </c>
    </row>
    <row r="322" spans="1:20" ht="15" customHeight="1" x14ac:dyDescent="0.45">
      <c r="A322" s="201">
        <v>312</v>
      </c>
      <c r="B322" s="201">
        <f t="shared" si="102"/>
        <v>4</v>
      </c>
      <c r="C322" s="202">
        <f t="shared" si="103"/>
        <v>7113</v>
      </c>
      <c r="E322" s="222" t="s">
        <v>234</v>
      </c>
      <c r="F322" s="222" t="s">
        <v>234</v>
      </c>
      <c r="G322" s="226">
        <v>7113</v>
      </c>
      <c r="H322" s="222" t="s">
        <v>234</v>
      </c>
      <c r="I322" s="222" t="s">
        <v>234</v>
      </c>
      <c r="J322" s="222" t="s">
        <v>234</v>
      </c>
      <c r="K322" s="222" t="s">
        <v>234</v>
      </c>
      <c r="L322" s="222" t="s">
        <v>234</v>
      </c>
      <c r="M322" s="226" t="s">
        <v>1283</v>
      </c>
      <c r="N322" s="224"/>
      <c r="P322" s="225">
        <f t="shared" si="121"/>
        <v>0</v>
      </c>
      <c r="R322" s="224"/>
      <c r="T322" s="225">
        <f t="shared" si="122"/>
        <v>0</v>
      </c>
    </row>
    <row r="323" spans="1:20" ht="15" customHeight="1" x14ac:dyDescent="0.45">
      <c r="A323" s="201">
        <v>313</v>
      </c>
      <c r="B323" s="201">
        <f t="shared" si="102"/>
        <v>4</v>
      </c>
      <c r="C323" s="202">
        <f t="shared" si="103"/>
        <v>7114</v>
      </c>
      <c r="E323" s="222" t="s">
        <v>234</v>
      </c>
      <c r="F323" s="222" t="s">
        <v>234</v>
      </c>
      <c r="G323" s="226">
        <v>7114</v>
      </c>
      <c r="H323" s="222" t="s">
        <v>234</v>
      </c>
      <c r="I323" s="222" t="s">
        <v>234</v>
      </c>
      <c r="J323" s="222" t="s">
        <v>234</v>
      </c>
      <c r="K323" s="222" t="s">
        <v>234</v>
      </c>
      <c r="L323" s="222" t="s">
        <v>234</v>
      </c>
      <c r="M323" s="226" t="s">
        <v>1284</v>
      </c>
      <c r="N323" s="224"/>
      <c r="P323" s="225">
        <f t="shared" si="121"/>
        <v>0</v>
      </c>
      <c r="R323" s="224"/>
      <c r="T323" s="225">
        <f t="shared" si="122"/>
        <v>0</v>
      </c>
    </row>
    <row r="324" spans="1:20" ht="15" customHeight="1" x14ac:dyDescent="0.45">
      <c r="A324" s="201">
        <v>314</v>
      </c>
      <c r="B324" s="201">
        <f t="shared" si="102"/>
        <v>3</v>
      </c>
      <c r="C324" s="202">
        <f t="shared" si="103"/>
        <v>712</v>
      </c>
      <c r="E324" s="222" t="s">
        <v>234</v>
      </c>
      <c r="F324" s="223">
        <v>712</v>
      </c>
      <c r="G324" s="222" t="s">
        <v>234</v>
      </c>
      <c r="H324" s="222" t="s">
        <v>234</v>
      </c>
      <c r="I324" s="222" t="s">
        <v>234</v>
      </c>
      <c r="J324" s="222" t="s">
        <v>234</v>
      </c>
      <c r="K324" s="222" t="s">
        <v>234</v>
      </c>
      <c r="L324" s="222" t="s">
        <v>234</v>
      </c>
      <c r="M324" s="223" t="s">
        <v>1285</v>
      </c>
      <c r="N324" s="224"/>
      <c r="P324" s="225">
        <f>N324-SUM(P325:P343)</f>
        <v>0</v>
      </c>
      <c r="R324" s="224"/>
      <c r="T324" s="225">
        <f>R324+T325+T335+T336+T342+T343</f>
        <v>0</v>
      </c>
    </row>
    <row r="325" spans="1:20" ht="15" customHeight="1" x14ac:dyDescent="0.45">
      <c r="A325" s="201">
        <v>315</v>
      </c>
      <c r="B325" s="201">
        <f t="shared" si="102"/>
        <v>4</v>
      </c>
      <c r="C325" s="202">
        <f t="shared" si="103"/>
        <v>7121</v>
      </c>
      <c r="E325" s="222" t="s">
        <v>234</v>
      </c>
      <c r="F325" s="222" t="s">
        <v>234</v>
      </c>
      <c r="G325" s="226">
        <v>7121</v>
      </c>
      <c r="H325" s="222" t="s">
        <v>234</v>
      </c>
      <c r="I325" s="222" t="s">
        <v>234</v>
      </c>
      <c r="J325" s="222" t="s">
        <v>234</v>
      </c>
      <c r="K325" s="222" t="s">
        <v>234</v>
      </c>
      <c r="L325" s="222" t="s">
        <v>234</v>
      </c>
      <c r="M325" s="226" t="s">
        <v>1286</v>
      </c>
      <c r="N325" s="224"/>
      <c r="P325" s="225">
        <f>N325-P326-P327-P328-P329-P330-P331-P332-P333-P334</f>
        <v>0</v>
      </c>
      <c r="R325" s="224"/>
      <c r="T325" s="225">
        <f>R325+T326+T327+T331+T334</f>
        <v>0</v>
      </c>
    </row>
    <row r="326" spans="1:20" ht="15" customHeight="1" x14ac:dyDescent="0.45">
      <c r="A326" s="201">
        <v>316</v>
      </c>
      <c r="B326" s="201">
        <f t="shared" si="102"/>
        <v>5</v>
      </c>
      <c r="C326" s="202">
        <f t="shared" si="103"/>
        <v>71211</v>
      </c>
      <c r="E326" s="222" t="s">
        <v>234</v>
      </c>
      <c r="F326" s="222" t="s">
        <v>234</v>
      </c>
      <c r="G326" s="222" t="s">
        <v>234</v>
      </c>
      <c r="H326" s="227">
        <v>71211</v>
      </c>
      <c r="I326" s="222" t="s">
        <v>234</v>
      </c>
      <c r="J326" s="222" t="s">
        <v>234</v>
      </c>
      <c r="K326" s="222" t="s">
        <v>234</v>
      </c>
      <c r="L326" s="222" t="s">
        <v>234</v>
      </c>
      <c r="M326" s="227" t="s">
        <v>237</v>
      </c>
      <c r="N326" s="224"/>
      <c r="P326" s="225">
        <f>N326</f>
        <v>0</v>
      </c>
      <c r="R326" s="224"/>
      <c r="T326" s="225">
        <f>R326</f>
        <v>0</v>
      </c>
    </row>
    <row r="327" spans="1:20" ht="15" customHeight="1" x14ac:dyDescent="0.45">
      <c r="A327" s="201">
        <v>317</v>
      </c>
      <c r="B327" s="201">
        <f t="shared" si="102"/>
        <v>5</v>
      </c>
      <c r="C327" s="202">
        <f t="shared" si="103"/>
        <v>71212</v>
      </c>
      <c r="E327" s="222" t="s">
        <v>234</v>
      </c>
      <c r="F327" s="222" t="s">
        <v>234</v>
      </c>
      <c r="G327" s="222" t="s">
        <v>234</v>
      </c>
      <c r="H327" s="227">
        <v>71212</v>
      </c>
      <c r="I327" s="222" t="s">
        <v>234</v>
      </c>
      <c r="J327" s="222" t="s">
        <v>234</v>
      </c>
      <c r="K327" s="222" t="s">
        <v>234</v>
      </c>
      <c r="L327" s="222" t="s">
        <v>234</v>
      </c>
      <c r="M327" s="227" t="s">
        <v>1059</v>
      </c>
      <c r="N327" s="224"/>
      <c r="P327" s="225">
        <f>N327-P328-P329-P330</f>
        <v>0</v>
      </c>
      <c r="R327" s="224"/>
      <c r="T327" s="225">
        <f>R327+T328+T329+T330</f>
        <v>0</v>
      </c>
    </row>
    <row r="328" spans="1:20" ht="15" customHeight="1" x14ac:dyDescent="0.45">
      <c r="A328" s="201">
        <v>318</v>
      </c>
      <c r="B328" s="201">
        <f t="shared" si="102"/>
        <v>6</v>
      </c>
      <c r="C328" s="202">
        <f t="shared" si="103"/>
        <v>712121</v>
      </c>
      <c r="E328" s="222" t="s">
        <v>234</v>
      </c>
      <c r="F328" s="222" t="s">
        <v>234</v>
      </c>
      <c r="G328" s="222" t="s">
        <v>234</v>
      </c>
      <c r="H328" s="222" t="s">
        <v>234</v>
      </c>
      <c r="I328" s="229">
        <v>712121</v>
      </c>
      <c r="J328" s="222" t="s">
        <v>234</v>
      </c>
      <c r="K328" s="222" t="s">
        <v>234</v>
      </c>
      <c r="L328" s="222" t="s">
        <v>234</v>
      </c>
      <c r="M328" s="229" t="s">
        <v>1060</v>
      </c>
      <c r="N328" s="224"/>
      <c r="P328" s="225">
        <f>N328</f>
        <v>0</v>
      </c>
      <c r="R328" s="224"/>
      <c r="T328" s="225">
        <f>R328</f>
        <v>0</v>
      </c>
    </row>
    <row r="329" spans="1:20" ht="15" customHeight="1" x14ac:dyDescent="0.45">
      <c r="A329" s="201">
        <v>319</v>
      </c>
      <c r="B329" s="201">
        <f t="shared" si="102"/>
        <v>6</v>
      </c>
      <c r="C329" s="202">
        <f t="shared" si="103"/>
        <v>712122</v>
      </c>
      <c r="E329" s="222" t="s">
        <v>234</v>
      </c>
      <c r="F329" s="222" t="s">
        <v>234</v>
      </c>
      <c r="G329" s="222" t="s">
        <v>234</v>
      </c>
      <c r="H329" s="222" t="s">
        <v>234</v>
      </c>
      <c r="I329" s="229">
        <v>712122</v>
      </c>
      <c r="J329" s="222" t="s">
        <v>234</v>
      </c>
      <c r="K329" s="222" t="s">
        <v>234</v>
      </c>
      <c r="L329" s="222" t="s">
        <v>234</v>
      </c>
      <c r="M329" s="229" t="s">
        <v>1061</v>
      </c>
      <c r="N329" s="224"/>
      <c r="P329" s="225">
        <f t="shared" ref="P329:P330" si="123">N329</f>
        <v>0</v>
      </c>
      <c r="R329" s="224"/>
      <c r="T329" s="225">
        <f t="shared" ref="T329:T330" si="124">R329</f>
        <v>0</v>
      </c>
    </row>
    <row r="330" spans="1:20" ht="15" customHeight="1" x14ac:dyDescent="0.45">
      <c r="A330" s="201">
        <v>320</v>
      </c>
      <c r="B330" s="201">
        <f t="shared" si="102"/>
        <v>6</v>
      </c>
      <c r="C330" s="202">
        <f t="shared" si="103"/>
        <v>712128</v>
      </c>
      <c r="E330" s="222" t="s">
        <v>234</v>
      </c>
      <c r="F330" s="222" t="s">
        <v>234</v>
      </c>
      <c r="G330" s="222" t="s">
        <v>234</v>
      </c>
      <c r="H330" s="222" t="s">
        <v>234</v>
      </c>
      <c r="I330" s="229">
        <v>712128</v>
      </c>
      <c r="J330" s="222" t="s">
        <v>234</v>
      </c>
      <c r="K330" s="222" t="s">
        <v>234</v>
      </c>
      <c r="L330" s="222" t="s">
        <v>234</v>
      </c>
      <c r="M330" s="229" t="s">
        <v>1062</v>
      </c>
      <c r="N330" s="224"/>
      <c r="P330" s="225">
        <f t="shared" si="123"/>
        <v>0</v>
      </c>
      <c r="R330" s="224"/>
      <c r="T330" s="225">
        <f t="shared" si="124"/>
        <v>0</v>
      </c>
    </row>
    <row r="331" spans="1:20" ht="15" customHeight="1" x14ac:dyDescent="0.45">
      <c r="A331" s="201">
        <v>321</v>
      </c>
      <c r="B331" s="201">
        <f t="shared" ref="B331:B394" si="125">LEN(C331)</f>
        <v>5</v>
      </c>
      <c r="C331" s="202">
        <f t="shared" ref="C331:C394" si="126">MAX(E331:L331)</f>
        <v>71214</v>
      </c>
      <c r="E331" s="222" t="s">
        <v>234</v>
      </c>
      <c r="F331" s="222" t="s">
        <v>234</v>
      </c>
      <c r="G331" s="222" t="s">
        <v>234</v>
      </c>
      <c r="H331" s="227">
        <v>71214</v>
      </c>
      <c r="I331" s="222" t="s">
        <v>234</v>
      </c>
      <c r="J331" s="222" t="s">
        <v>234</v>
      </c>
      <c r="K331" s="222" t="s">
        <v>234</v>
      </c>
      <c r="L331" s="222" t="s">
        <v>234</v>
      </c>
      <c r="M331" s="227" t="s">
        <v>239</v>
      </c>
      <c r="N331" s="224"/>
      <c r="P331" s="225">
        <f>N331-P332-P333</f>
        <v>0</v>
      </c>
      <c r="R331" s="224"/>
      <c r="T331" s="225">
        <f>R331+T332+T333</f>
        <v>0</v>
      </c>
    </row>
    <row r="332" spans="1:20" ht="15" customHeight="1" x14ac:dyDescent="0.45">
      <c r="A332" s="201">
        <v>322</v>
      </c>
      <c r="B332" s="201">
        <f t="shared" si="125"/>
        <v>6</v>
      </c>
      <c r="C332" s="202">
        <f t="shared" si="126"/>
        <v>712141</v>
      </c>
      <c r="E332" s="222" t="s">
        <v>234</v>
      </c>
      <c r="F332" s="222" t="s">
        <v>234</v>
      </c>
      <c r="G332" s="222" t="s">
        <v>234</v>
      </c>
      <c r="H332" s="222" t="s">
        <v>234</v>
      </c>
      <c r="I332" s="229">
        <v>712141</v>
      </c>
      <c r="J332" s="222" t="s">
        <v>234</v>
      </c>
      <c r="K332" s="222" t="s">
        <v>234</v>
      </c>
      <c r="L332" s="222" t="s">
        <v>234</v>
      </c>
      <c r="M332" s="229" t="s">
        <v>1065</v>
      </c>
      <c r="N332" s="224"/>
      <c r="P332" s="225">
        <f t="shared" ref="P332:P333" si="127">N332</f>
        <v>0</v>
      </c>
      <c r="R332" s="224"/>
      <c r="T332" s="225">
        <f t="shared" ref="T332:T333" si="128">R332</f>
        <v>0</v>
      </c>
    </row>
    <row r="333" spans="1:20" ht="15" customHeight="1" x14ac:dyDescent="0.45">
      <c r="A333" s="201">
        <v>323</v>
      </c>
      <c r="B333" s="201">
        <f t="shared" si="125"/>
        <v>6</v>
      </c>
      <c r="C333" s="202">
        <f t="shared" si="126"/>
        <v>712148</v>
      </c>
      <c r="E333" s="222" t="s">
        <v>234</v>
      </c>
      <c r="F333" s="222" t="s">
        <v>234</v>
      </c>
      <c r="G333" s="222" t="s">
        <v>234</v>
      </c>
      <c r="H333" s="222" t="s">
        <v>234</v>
      </c>
      <c r="I333" s="229">
        <v>712148</v>
      </c>
      <c r="J333" s="222" t="s">
        <v>234</v>
      </c>
      <c r="K333" s="222" t="s">
        <v>234</v>
      </c>
      <c r="L333" s="222" t="s">
        <v>234</v>
      </c>
      <c r="M333" s="229" t="s">
        <v>243</v>
      </c>
      <c r="N333" s="224"/>
      <c r="P333" s="225">
        <f t="shared" si="127"/>
        <v>0</v>
      </c>
      <c r="R333" s="224"/>
      <c r="T333" s="225">
        <f t="shared" si="128"/>
        <v>0</v>
      </c>
    </row>
    <row r="334" spans="1:20" ht="15" customHeight="1" x14ac:dyDescent="0.45">
      <c r="A334" s="201">
        <v>324</v>
      </c>
      <c r="B334" s="201">
        <f t="shared" si="125"/>
        <v>5</v>
      </c>
      <c r="C334" s="202">
        <f t="shared" si="126"/>
        <v>71218</v>
      </c>
      <c r="E334" s="222" t="s">
        <v>234</v>
      </c>
      <c r="F334" s="222" t="s">
        <v>234</v>
      </c>
      <c r="G334" s="222" t="s">
        <v>234</v>
      </c>
      <c r="H334" s="227">
        <v>71218</v>
      </c>
      <c r="I334" s="222" t="s">
        <v>234</v>
      </c>
      <c r="J334" s="222" t="s">
        <v>234</v>
      </c>
      <c r="K334" s="222" t="s">
        <v>234</v>
      </c>
      <c r="L334" s="222" t="s">
        <v>234</v>
      </c>
      <c r="M334" s="227" t="s">
        <v>1066</v>
      </c>
      <c r="N334" s="224"/>
      <c r="P334" s="225">
        <f>N334</f>
        <v>0</v>
      </c>
      <c r="R334" s="224"/>
      <c r="T334" s="225">
        <f>R334</f>
        <v>0</v>
      </c>
    </row>
    <row r="335" spans="1:20" ht="15" customHeight="1" x14ac:dyDescent="0.45">
      <c r="A335" s="201">
        <v>325</v>
      </c>
      <c r="B335" s="201">
        <f t="shared" si="125"/>
        <v>4</v>
      </c>
      <c r="C335" s="202">
        <f t="shared" si="126"/>
        <v>7122</v>
      </c>
      <c r="E335" s="222" t="s">
        <v>234</v>
      </c>
      <c r="F335" s="222" t="s">
        <v>234</v>
      </c>
      <c r="G335" s="226">
        <v>7122</v>
      </c>
      <c r="H335" s="222" t="s">
        <v>234</v>
      </c>
      <c r="I335" s="222" t="s">
        <v>234</v>
      </c>
      <c r="J335" s="222" t="s">
        <v>234</v>
      </c>
      <c r="K335" s="222" t="s">
        <v>234</v>
      </c>
      <c r="L335" s="222" t="s">
        <v>234</v>
      </c>
      <c r="M335" s="226" t="s">
        <v>1287</v>
      </c>
      <c r="N335" s="224"/>
      <c r="P335" s="225">
        <f>N335</f>
        <v>0</v>
      </c>
      <c r="R335" s="224"/>
      <c r="T335" s="225">
        <f>R335</f>
        <v>0</v>
      </c>
    </row>
    <row r="336" spans="1:20" ht="15" customHeight="1" x14ac:dyDescent="0.45">
      <c r="A336" s="201">
        <v>326</v>
      </c>
      <c r="B336" s="201">
        <f t="shared" si="125"/>
        <v>4</v>
      </c>
      <c r="C336" s="202">
        <f t="shared" si="126"/>
        <v>7123</v>
      </c>
      <c r="E336" s="222" t="s">
        <v>234</v>
      </c>
      <c r="F336" s="222" t="s">
        <v>234</v>
      </c>
      <c r="G336" s="226">
        <v>7123</v>
      </c>
      <c r="H336" s="222" t="s">
        <v>234</v>
      </c>
      <c r="I336" s="222" t="s">
        <v>234</v>
      </c>
      <c r="J336" s="222" t="s">
        <v>234</v>
      </c>
      <c r="K336" s="222" t="s">
        <v>234</v>
      </c>
      <c r="L336" s="222" t="s">
        <v>234</v>
      </c>
      <c r="M336" s="226" t="s">
        <v>1288</v>
      </c>
      <c r="N336" s="224"/>
      <c r="P336" s="225">
        <f>N336-P337-P338-P339-P340-P341</f>
        <v>0</v>
      </c>
      <c r="R336" s="224"/>
      <c r="T336" s="225">
        <f>R336+T337+T338+T339</f>
        <v>0</v>
      </c>
    </row>
    <row r="337" spans="1:20" ht="15" customHeight="1" x14ac:dyDescent="0.45">
      <c r="A337" s="201">
        <v>327</v>
      </c>
      <c r="B337" s="201">
        <f t="shared" si="125"/>
        <v>5</v>
      </c>
      <c r="C337" s="202">
        <f t="shared" si="126"/>
        <v>71231</v>
      </c>
      <c r="E337" s="222" t="s">
        <v>234</v>
      </c>
      <c r="F337" s="222" t="s">
        <v>234</v>
      </c>
      <c r="G337" s="222" t="s">
        <v>234</v>
      </c>
      <c r="H337" s="227">
        <v>71231</v>
      </c>
      <c r="I337" s="222" t="s">
        <v>234</v>
      </c>
      <c r="J337" s="222" t="s">
        <v>234</v>
      </c>
      <c r="K337" s="222" t="s">
        <v>234</v>
      </c>
      <c r="L337" s="222" t="s">
        <v>234</v>
      </c>
      <c r="M337" s="227" t="s">
        <v>883</v>
      </c>
      <c r="N337" s="224"/>
      <c r="P337" s="225">
        <f t="shared" ref="P337:P338" si="129">N337</f>
        <v>0</v>
      </c>
      <c r="R337" s="224"/>
      <c r="T337" s="225">
        <f t="shared" ref="T337:T338" si="130">R337</f>
        <v>0</v>
      </c>
    </row>
    <row r="338" spans="1:20" ht="15" customHeight="1" x14ac:dyDescent="0.45">
      <c r="A338" s="201">
        <v>328</v>
      </c>
      <c r="B338" s="201">
        <f t="shared" si="125"/>
        <v>5</v>
      </c>
      <c r="C338" s="202">
        <f t="shared" si="126"/>
        <v>71232</v>
      </c>
      <c r="E338" s="222" t="s">
        <v>234</v>
      </c>
      <c r="F338" s="222" t="s">
        <v>234</v>
      </c>
      <c r="G338" s="222" t="s">
        <v>234</v>
      </c>
      <c r="H338" s="227">
        <v>71232</v>
      </c>
      <c r="I338" s="222" t="s">
        <v>234</v>
      </c>
      <c r="J338" s="222" t="s">
        <v>234</v>
      </c>
      <c r="K338" s="222" t="s">
        <v>234</v>
      </c>
      <c r="L338" s="222" t="s">
        <v>234</v>
      </c>
      <c r="M338" s="227" t="s">
        <v>1069</v>
      </c>
      <c r="N338" s="224"/>
      <c r="P338" s="225">
        <f t="shared" si="129"/>
        <v>0</v>
      </c>
      <c r="R338" s="224"/>
      <c r="T338" s="225">
        <f t="shared" si="130"/>
        <v>0</v>
      </c>
    </row>
    <row r="339" spans="1:20" ht="15" customHeight="1" x14ac:dyDescent="0.45">
      <c r="A339" s="201">
        <v>329</v>
      </c>
      <c r="B339" s="201">
        <f t="shared" si="125"/>
        <v>5</v>
      </c>
      <c r="C339" s="202">
        <f t="shared" si="126"/>
        <v>71233</v>
      </c>
      <c r="E339" s="222" t="s">
        <v>234</v>
      </c>
      <c r="F339" s="222" t="s">
        <v>234</v>
      </c>
      <c r="G339" s="222" t="s">
        <v>234</v>
      </c>
      <c r="H339" s="227">
        <v>71233</v>
      </c>
      <c r="I339" s="222" t="s">
        <v>234</v>
      </c>
      <c r="J339" s="222" t="s">
        <v>234</v>
      </c>
      <c r="K339" s="222" t="s">
        <v>234</v>
      </c>
      <c r="L339" s="222" t="s">
        <v>234</v>
      </c>
      <c r="M339" s="227" t="s">
        <v>1070</v>
      </c>
      <c r="N339" s="224"/>
      <c r="P339" s="225">
        <f>N339-P340-P341</f>
        <v>0</v>
      </c>
      <c r="R339" s="224"/>
      <c r="T339" s="225">
        <f>R339+T340+T341</f>
        <v>0</v>
      </c>
    </row>
    <row r="340" spans="1:20" ht="15" customHeight="1" x14ac:dyDescent="0.45">
      <c r="A340" s="201">
        <v>330</v>
      </c>
      <c r="B340" s="201">
        <f t="shared" si="125"/>
        <v>6</v>
      </c>
      <c r="C340" s="202">
        <f t="shared" si="126"/>
        <v>712331</v>
      </c>
      <c r="E340" s="222" t="s">
        <v>234</v>
      </c>
      <c r="F340" s="222" t="s">
        <v>234</v>
      </c>
      <c r="G340" s="222" t="s">
        <v>234</v>
      </c>
      <c r="H340" s="222" t="s">
        <v>234</v>
      </c>
      <c r="I340" s="229">
        <v>712331</v>
      </c>
      <c r="J340" s="222" t="s">
        <v>234</v>
      </c>
      <c r="K340" s="222" t="s">
        <v>234</v>
      </c>
      <c r="L340" s="222" t="s">
        <v>234</v>
      </c>
      <c r="M340" s="229" t="s">
        <v>1071</v>
      </c>
      <c r="N340" s="224"/>
      <c r="P340" s="225">
        <f t="shared" ref="P340:P341" si="131">N340</f>
        <v>0</v>
      </c>
      <c r="R340" s="224"/>
      <c r="T340" s="225">
        <f t="shared" ref="T340:T341" si="132">R340</f>
        <v>0</v>
      </c>
    </row>
    <row r="341" spans="1:20" ht="15" customHeight="1" x14ac:dyDescent="0.45">
      <c r="A341" s="201">
        <v>331</v>
      </c>
      <c r="B341" s="201">
        <f t="shared" si="125"/>
        <v>6</v>
      </c>
      <c r="C341" s="202">
        <f t="shared" si="126"/>
        <v>712338</v>
      </c>
      <c r="E341" s="222" t="s">
        <v>234</v>
      </c>
      <c r="F341" s="222" t="s">
        <v>234</v>
      </c>
      <c r="G341" s="222" t="s">
        <v>234</v>
      </c>
      <c r="H341" s="222" t="s">
        <v>234</v>
      </c>
      <c r="I341" s="229">
        <v>712338</v>
      </c>
      <c r="J341" s="222" t="s">
        <v>234</v>
      </c>
      <c r="K341" s="222" t="s">
        <v>234</v>
      </c>
      <c r="L341" s="222" t="s">
        <v>234</v>
      </c>
      <c r="M341" s="229" t="s">
        <v>1072</v>
      </c>
      <c r="N341" s="224"/>
      <c r="P341" s="225">
        <f t="shared" si="131"/>
        <v>0</v>
      </c>
      <c r="R341" s="224"/>
      <c r="T341" s="225">
        <f t="shared" si="132"/>
        <v>0</v>
      </c>
    </row>
    <row r="342" spans="1:20" ht="15" customHeight="1" x14ac:dyDescent="0.45">
      <c r="A342" s="201">
        <v>332</v>
      </c>
      <c r="B342" s="201">
        <f t="shared" si="125"/>
        <v>4</v>
      </c>
      <c r="C342" s="202">
        <f t="shared" si="126"/>
        <v>7126</v>
      </c>
      <c r="E342" s="222" t="s">
        <v>234</v>
      </c>
      <c r="F342" s="222" t="s">
        <v>234</v>
      </c>
      <c r="G342" s="226">
        <v>7126</v>
      </c>
      <c r="H342" s="222" t="s">
        <v>234</v>
      </c>
      <c r="I342" s="222" t="s">
        <v>234</v>
      </c>
      <c r="J342" s="222" t="s">
        <v>234</v>
      </c>
      <c r="K342" s="222" t="s">
        <v>234</v>
      </c>
      <c r="L342" s="222" t="s">
        <v>234</v>
      </c>
      <c r="M342" s="226" t="s">
        <v>1289</v>
      </c>
      <c r="N342" s="224"/>
      <c r="P342" s="225">
        <f>N342</f>
        <v>0</v>
      </c>
      <c r="R342" s="224"/>
      <c r="T342" s="225">
        <f>R342</f>
        <v>0</v>
      </c>
    </row>
    <row r="343" spans="1:20" ht="15" customHeight="1" x14ac:dyDescent="0.45">
      <c r="A343" s="201">
        <v>333</v>
      </c>
      <c r="B343" s="201">
        <f t="shared" si="125"/>
        <v>4</v>
      </c>
      <c r="C343" s="202">
        <f t="shared" si="126"/>
        <v>7127</v>
      </c>
      <c r="E343" s="222" t="s">
        <v>234</v>
      </c>
      <c r="F343" s="222" t="s">
        <v>234</v>
      </c>
      <c r="G343" s="226">
        <v>7127</v>
      </c>
      <c r="H343" s="222" t="s">
        <v>234</v>
      </c>
      <c r="I343" s="222" t="s">
        <v>234</v>
      </c>
      <c r="J343" s="222" t="s">
        <v>234</v>
      </c>
      <c r="K343" s="222" t="s">
        <v>234</v>
      </c>
      <c r="L343" s="222" t="s">
        <v>234</v>
      </c>
      <c r="M343" s="226" t="s">
        <v>1290</v>
      </c>
      <c r="N343" s="224"/>
      <c r="P343" s="225">
        <f>N343</f>
        <v>0</v>
      </c>
      <c r="R343" s="224"/>
      <c r="T343" s="225">
        <f>R343</f>
        <v>0</v>
      </c>
    </row>
    <row r="344" spans="1:20" ht="15" customHeight="1" x14ac:dyDescent="0.45">
      <c r="A344" s="201">
        <v>334</v>
      </c>
      <c r="B344" s="201">
        <f t="shared" si="125"/>
        <v>2</v>
      </c>
      <c r="C344" s="202">
        <f t="shared" si="126"/>
        <v>72</v>
      </c>
      <c r="E344" s="219">
        <v>72</v>
      </c>
      <c r="F344" s="219" t="s">
        <v>234</v>
      </c>
      <c r="G344" s="219" t="s">
        <v>234</v>
      </c>
      <c r="H344" s="219" t="s">
        <v>234</v>
      </c>
      <c r="I344" s="219" t="s">
        <v>234</v>
      </c>
      <c r="J344" s="219" t="s">
        <v>234</v>
      </c>
      <c r="K344" s="219" t="s">
        <v>234</v>
      </c>
      <c r="L344" s="219" t="s">
        <v>234</v>
      </c>
      <c r="M344" s="219" t="s">
        <v>1291</v>
      </c>
      <c r="N344" s="220"/>
      <c r="P344" s="221"/>
      <c r="Q344" s="201" t="s">
        <v>234</v>
      </c>
      <c r="R344" s="221"/>
      <c r="T344" s="221"/>
    </row>
    <row r="345" spans="1:20" ht="15" customHeight="1" x14ac:dyDescent="0.45">
      <c r="A345" s="201">
        <v>335</v>
      </c>
      <c r="B345" s="201">
        <f t="shared" si="125"/>
        <v>3</v>
      </c>
      <c r="C345" s="202">
        <f t="shared" si="126"/>
        <v>721</v>
      </c>
      <c r="E345" s="222" t="s">
        <v>234</v>
      </c>
      <c r="F345" s="223">
        <v>721</v>
      </c>
      <c r="G345" s="222" t="s">
        <v>234</v>
      </c>
      <c r="H345" s="222" t="s">
        <v>234</v>
      </c>
      <c r="I345" s="222" t="s">
        <v>234</v>
      </c>
      <c r="J345" s="222" t="s">
        <v>234</v>
      </c>
      <c r="K345" s="222" t="s">
        <v>234</v>
      </c>
      <c r="L345" s="222" t="s">
        <v>234</v>
      </c>
      <c r="M345" s="223" t="s">
        <v>1000</v>
      </c>
      <c r="N345" s="224"/>
      <c r="P345" s="225">
        <f>N345-P346-P347-P348-P349-P350-P351-P352-P353-P354</f>
        <v>0</v>
      </c>
      <c r="R345" s="224"/>
      <c r="T345" s="225">
        <f>R345+T346+T347</f>
        <v>0</v>
      </c>
    </row>
    <row r="346" spans="1:20" ht="15" customHeight="1" x14ac:dyDescent="0.45">
      <c r="A346" s="201">
        <v>336</v>
      </c>
      <c r="B346" s="201">
        <f t="shared" si="125"/>
        <v>4</v>
      </c>
      <c r="C346" s="202">
        <f t="shared" si="126"/>
        <v>7211</v>
      </c>
      <c r="E346" s="222" t="s">
        <v>234</v>
      </c>
      <c r="F346" s="222" t="s">
        <v>234</v>
      </c>
      <c r="G346" s="226">
        <v>7211</v>
      </c>
      <c r="H346" s="222" t="s">
        <v>234</v>
      </c>
      <c r="I346" s="222" t="s">
        <v>234</v>
      </c>
      <c r="J346" s="222" t="s">
        <v>234</v>
      </c>
      <c r="K346" s="222" t="s">
        <v>234</v>
      </c>
      <c r="L346" s="222" t="s">
        <v>234</v>
      </c>
      <c r="M346" s="226" t="s">
        <v>1292</v>
      </c>
      <c r="N346" s="224"/>
      <c r="P346" s="225">
        <f>N346</f>
        <v>0</v>
      </c>
      <c r="R346" s="224"/>
      <c r="T346" s="225">
        <f>R346</f>
        <v>0</v>
      </c>
    </row>
    <row r="347" spans="1:20" ht="15" customHeight="1" x14ac:dyDescent="0.45">
      <c r="A347" s="201">
        <v>337</v>
      </c>
      <c r="B347" s="201">
        <f t="shared" si="125"/>
        <v>4</v>
      </c>
      <c r="C347" s="202">
        <f t="shared" si="126"/>
        <v>7212</v>
      </c>
      <c r="E347" s="222" t="s">
        <v>234</v>
      </c>
      <c r="F347" s="222" t="s">
        <v>234</v>
      </c>
      <c r="G347" s="226">
        <v>7212</v>
      </c>
      <c r="H347" s="222" t="s">
        <v>234</v>
      </c>
      <c r="I347" s="222" t="s">
        <v>234</v>
      </c>
      <c r="J347" s="222" t="s">
        <v>234</v>
      </c>
      <c r="K347" s="222" t="s">
        <v>234</v>
      </c>
      <c r="L347" s="222" t="s">
        <v>234</v>
      </c>
      <c r="M347" s="226" t="s">
        <v>1293</v>
      </c>
      <c r="N347" s="224"/>
      <c r="P347" s="225">
        <f>N347-P348-P349-P350-P351-P352-P353-P354</f>
        <v>0</v>
      </c>
      <c r="R347" s="224"/>
      <c r="T347" s="225">
        <f>R347+T348+T349+T350+T351+T352</f>
        <v>0</v>
      </c>
    </row>
    <row r="348" spans="1:20" ht="15" customHeight="1" x14ac:dyDescent="0.45">
      <c r="A348" s="201">
        <v>338</v>
      </c>
      <c r="B348" s="201">
        <f t="shared" si="125"/>
        <v>5</v>
      </c>
      <c r="C348" s="202">
        <f t="shared" si="126"/>
        <v>72121</v>
      </c>
      <c r="E348" s="222" t="s">
        <v>234</v>
      </c>
      <c r="F348" s="222" t="s">
        <v>234</v>
      </c>
      <c r="G348" s="222" t="s">
        <v>234</v>
      </c>
      <c r="H348" s="227">
        <v>72121</v>
      </c>
      <c r="I348" s="222" t="s">
        <v>234</v>
      </c>
      <c r="J348" s="222" t="s">
        <v>234</v>
      </c>
      <c r="K348" s="222" t="s">
        <v>234</v>
      </c>
      <c r="L348" s="222" t="s">
        <v>234</v>
      </c>
      <c r="M348" s="227" t="s">
        <v>780</v>
      </c>
      <c r="N348" s="224"/>
      <c r="P348" s="225">
        <f>N348</f>
        <v>0</v>
      </c>
      <c r="R348" s="224"/>
      <c r="T348" s="225">
        <f>R348</f>
        <v>0</v>
      </c>
    </row>
    <row r="349" spans="1:20" ht="15" customHeight="1" x14ac:dyDescent="0.45">
      <c r="A349" s="201">
        <v>339</v>
      </c>
      <c r="B349" s="201">
        <f t="shared" si="125"/>
        <v>5</v>
      </c>
      <c r="C349" s="202">
        <f t="shared" si="126"/>
        <v>72122</v>
      </c>
      <c r="E349" s="222" t="s">
        <v>234</v>
      </c>
      <c r="F349" s="222" t="s">
        <v>234</v>
      </c>
      <c r="G349" s="222" t="s">
        <v>234</v>
      </c>
      <c r="H349" s="227">
        <v>72122</v>
      </c>
      <c r="I349" s="222" t="s">
        <v>234</v>
      </c>
      <c r="J349" s="222" t="s">
        <v>234</v>
      </c>
      <c r="K349" s="222" t="s">
        <v>234</v>
      </c>
      <c r="L349" s="222" t="s">
        <v>234</v>
      </c>
      <c r="M349" s="227" t="s">
        <v>781</v>
      </c>
      <c r="N349" s="224"/>
      <c r="P349" s="225">
        <f t="shared" ref="P349:P351" si="133">N349</f>
        <v>0</v>
      </c>
      <c r="R349" s="224"/>
      <c r="T349" s="225">
        <f t="shared" ref="T349:T351" si="134">R349</f>
        <v>0</v>
      </c>
    </row>
    <row r="350" spans="1:20" ht="15" customHeight="1" x14ac:dyDescent="0.45">
      <c r="A350" s="201">
        <v>340</v>
      </c>
      <c r="B350" s="201">
        <f t="shared" si="125"/>
        <v>5</v>
      </c>
      <c r="C350" s="202">
        <f t="shared" si="126"/>
        <v>72123</v>
      </c>
      <c r="E350" s="222" t="s">
        <v>234</v>
      </c>
      <c r="F350" s="222" t="s">
        <v>234</v>
      </c>
      <c r="G350" s="222" t="s">
        <v>234</v>
      </c>
      <c r="H350" s="227">
        <v>72123</v>
      </c>
      <c r="I350" s="222" t="s">
        <v>234</v>
      </c>
      <c r="J350" s="222" t="s">
        <v>234</v>
      </c>
      <c r="K350" s="222" t="s">
        <v>234</v>
      </c>
      <c r="L350" s="222" t="s">
        <v>234</v>
      </c>
      <c r="M350" s="227" t="s">
        <v>1294</v>
      </c>
      <c r="N350" s="224"/>
      <c r="P350" s="225">
        <f t="shared" si="133"/>
        <v>0</v>
      </c>
      <c r="R350" s="224"/>
      <c r="T350" s="225">
        <f t="shared" si="134"/>
        <v>0</v>
      </c>
    </row>
    <row r="351" spans="1:20" ht="15" customHeight="1" x14ac:dyDescent="0.45">
      <c r="A351" s="201">
        <v>341</v>
      </c>
      <c r="B351" s="201">
        <f t="shared" si="125"/>
        <v>5</v>
      </c>
      <c r="C351" s="202">
        <f t="shared" si="126"/>
        <v>72124</v>
      </c>
      <c r="E351" s="222" t="s">
        <v>234</v>
      </c>
      <c r="F351" s="222" t="s">
        <v>234</v>
      </c>
      <c r="G351" s="222" t="s">
        <v>234</v>
      </c>
      <c r="H351" s="227">
        <v>72124</v>
      </c>
      <c r="I351" s="222" t="s">
        <v>234</v>
      </c>
      <c r="J351" s="222" t="s">
        <v>234</v>
      </c>
      <c r="K351" s="222" t="s">
        <v>234</v>
      </c>
      <c r="L351" s="222" t="s">
        <v>234</v>
      </c>
      <c r="M351" s="227" t="s">
        <v>783</v>
      </c>
      <c r="N351" s="224"/>
      <c r="P351" s="225">
        <f t="shared" si="133"/>
        <v>0</v>
      </c>
      <c r="R351" s="224"/>
      <c r="T351" s="225">
        <f t="shared" si="134"/>
        <v>0</v>
      </c>
    </row>
    <row r="352" spans="1:20" ht="15" customHeight="1" x14ac:dyDescent="0.45">
      <c r="A352" s="201">
        <v>342</v>
      </c>
      <c r="B352" s="201">
        <f t="shared" si="125"/>
        <v>5</v>
      </c>
      <c r="C352" s="202">
        <f t="shared" si="126"/>
        <v>72125</v>
      </c>
      <c r="E352" s="222" t="s">
        <v>234</v>
      </c>
      <c r="F352" s="222" t="s">
        <v>234</v>
      </c>
      <c r="G352" s="222" t="s">
        <v>234</v>
      </c>
      <c r="H352" s="227">
        <v>72125</v>
      </c>
      <c r="I352" s="222" t="s">
        <v>234</v>
      </c>
      <c r="J352" s="222" t="s">
        <v>234</v>
      </c>
      <c r="K352" s="222" t="s">
        <v>234</v>
      </c>
      <c r="L352" s="222" t="s">
        <v>234</v>
      </c>
      <c r="M352" s="227" t="s">
        <v>784</v>
      </c>
      <c r="N352" s="224"/>
      <c r="P352" s="225">
        <f>N352-P353-P354</f>
        <v>0</v>
      </c>
      <c r="R352" s="224"/>
      <c r="T352" s="225">
        <f>R352+T353+T354</f>
        <v>0</v>
      </c>
    </row>
    <row r="353" spans="1:20" ht="15" customHeight="1" x14ac:dyDescent="0.45">
      <c r="A353" s="201">
        <v>343</v>
      </c>
      <c r="B353" s="201">
        <f t="shared" si="125"/>
        <v>6</v>
      </c>
      <c r="C353" s="202">
        <f t="shared" si="126"/>
        <v>721251</v>
      </c>
      <c r="E353" s="222" t="s">
        <v>234</v>
      </c>
      <c r="F353" s="222" t="s">
        <v>234</v>
      </c>
      <c r="G353" s="222" t="s">
        <v>234</v>
      </c>
      <c r="H353" s="222" t="s">
        <v>234</v>
      </c>
      <c r="I353" s="229">
        <v>721251</v>
      </c>
      <c r="J353" s="222" t="s">
        <v>234</v>
      </c>
      <c r="K353" s="222" t="s">
        <v>234</v>
      </c>
      <c r="L353" s="222" t="s">
        <v>234</v>
      </c>
      <c r="M353" s="229" t="s">
        <v>785</v>
      </c>
      <c r="N353" s="224"/>
      <c r="P353" s="225">
        <f t="shared" ref="P353:P354" si="135">N353</f>
        <v>0</v>
      </c>
      <c r="R353" s="224"/>
      <c r="T353" s="225">
        <f t="shared" ref="T353:T354" si="136">R353</f>
        <v>0</v>
      </c>
    </row>
    <row r="354" spans="1:20" ht="15" customHeight="1" x14ac:dyDescent="0.45">
      <c r="A354" s="201">
        <v>344</v>
      </c>
      <c r="B354" s="201">
        <f t="shared" si="125"/>
        <v>6</v>
      </c>
      <c r="C354" s="202">
        <f t="shared" si="126"/>
        <v>721258</v>
      </c>
      <c r="E354" s="222" t="s">
        <v>234</v>
      </c>
      <c r="F354" s="222" t="s">
        <v>234</v>
      </c>
      <c r="G354" s="222" t="s">
        <v>234</v>
      </c>
      <c r="H354" s="222" t="s">
        <v>234</v>
      </c>
      <c r="I354" s="229">
        <v>721258</v>
      </c>
      <c r="J354" s="222" t="s">
        <v>234</v>
      </c>
      <c r="K354" s="222" t="s">
        <v>234</v>
      </c>
      <c r="L354" s="222" t="s">
        <v>234</v>
      </c>
      <c r="M354" s="229" t="s">
        <v>788</v>
      </c>
      <c r="N354" s="224"/>
      <c r="P354" s="225">
        <f t="shared" si="135"/>
        <v>0</v>
      </c>
      <c r="R354" s="224"/>
      <c r="T354" s="225">
        <f t="shared" si="136"/>
        <v>0</v>
      </c>
    </row>
    <row r="355" spans="1:20" ht="15" customHeight="1" x14ac:dyDescent="0.45">
      <c r="A355" s="201">
        <v>345</v>
      </c>
      <c r="B355" s="201">
        <f t="shared" si="125"/>
        <v>3</v>
      </c>
      <c r="C355" s="202">
        <f t="shared" si="126"/>
        <v>722</v>
      </c>
      <c r="E355" s="222" t="s">
        <v>234</v>
      </c>
      <c r="F355" s="223">
        <v>722</v>
      </c>
      <c r="G355" s="222" t="s">
        <v>234</v>
      </c>
      <c r="H355" s="222" t="s">
        <v>234</v>
      </c>
      <c r="I355" s="222" t="s">
        <v>234</v>
      </c>
      <c r="J355" s="222" t="s">
        <v>234</v>
      </c>
      <c r="K355" s="222" t="s">
        <v>234</v>
      </c>
      <c r="L355" s="222" t="s">
        <v>234</v>
      </c>
      <c r="M355" s="223" t="s">
        <v>1001</v>
      </c>
      <c r="N355" s="224"/>
      <c r="P355" s="225">
        <f>N355-P356-P357-P358</f>
        <v>0</v>
      </c>
      <c r="R355" s="224"/>
      <c r="T355" s="225">
        <f>R355+T356+T357+T358</f>
        <v>0</v>
      </c>
    </row>
    <row r="356" spans="1:20" ht="15" customHeight="1" x14ac:dyDescent="0.45">
      <c r="A356" s="201">
        <v>346</v>
      </c>
      <c r="B356" s="201">
        <f t="shared" si="125"/>
        <v>4</v>
      </c>
      <c r="C356" s="202">
        <f t="shared" si="126"/>
        <v>7221</v>
      </c>
      <c r="E356" s="222" t="s">
        <v>234</v>
      </c>
      <c r="F356" s="222" t="s">
        <v>234</v>
      </c>
      <c r="G356" s="226">
        <v>7221</v>
      </c>
      <c r="H356" s="222" t="s">
        <v>234</v>
      </c>
      <c r="I356" s="222" t="s">
        <v>234</v>
      </c>
      <c r="J356" s="222" t="s">
        <v>234</v>
      </c>
      <c r="K356" s="222" t="s">
        <v>234</v>
      </c>
      <c r="L356" s="222" t="s">
        <v>234</v>
      </c>
      <c r="M356" s="226" t="s">
        <v>706</v>
      </c>
      <c r="N356" s="224"/>
      <c r="P356" s="225">
        <f>N356</f>
        <v>0</v>
      </c>
      <c r="R356" s="224"/>
      <c r="T356" s="225">
        <f>R356</f>
        <v>0</v>
      </c>
    </row>
    <row r="357" spans="1:20" ht="15" customHeight="1" x14ac:dyDescent="0.45">
      <c r="A357" s="201">
        <v>347</v>
      </c>
      <c r="B357" s="201">
        <f t="shared" si="125"/>
        <v>4</v>
      </c>
      <c r="C357" s="202">
        <f t="shared" si="126"/>
        <v>7222</v>
      </c>
      <c r="E357" s="222" t="s">
        <v>234</v>
      </c>
      <c r="F357" s="222" t="s">
        <v>234</v>
      </c>
      <c r="G357" s="226">
        <v>7222</v>
      </c>
      <c r="H357" s="222" t="s">
        <v>234</v>
      </c>
      <c r="I357" s="222" t="s">
        <v>234</v>
      </c>
      <c r="J357" s="222" t="s">
        <v>234</v>
      </c>
      <c r="K357" s="222" t="s">
        <v>234</v>
      </c>
      <c r="L357" s="222" t="s">
        <v>234</v>
      </c>
      <c r="M357" s="226" t="s">
        <v>378</v>
      </c>
      <c r="N357" s="224"/>
      <c r="P357" s="225">
        <f t="shared" ref="P357:P358" si="137">N357</f>
        <v>0</v>
      </c>
      <c r="R357" s="224"/>
      <c r="T357" s="225">
        <f t="shared" ref="T357:T358" si="138">R357</f>
        <v>0</v>
      </c>
    </row>
    <row r="358" spans="1:20" ht="15" customHeight="1" x14ac:dyDescent="0.45">
      <c r="A358" s="201">
        <v>348</v>
      </c>
      <c r="B358" s="201">
        <f t="shared" si="125"/>
        <v>4</v>
      </c>
      <c r="C358" s="202">
        <f t="shared" si="126"/>
        <v>7223</v>
      </c>
      <c r="E358" s="222" t="s">
        <v>234</v>
      </c>
      <c r="F358" s="222" t="s">
        <v>234</v>
      </c>
      <c r="G358" s="226">
        <v>7223</v>
      </c>
      <c r="H358" s="222" t="s">
        <v>234</v>
      </c>
      <c r="I358" s="222" t="s">
        <v>234</v>
      </c>
      <c r="J358" s="222" t="s">
        <v>234</v>
      </c>
      <c r="K358" s="222" t="s">
        <v>234</v>
      </c>
      <c r="L358" s="222" t="s">
        <v>234</v>
      </c>
      <c r="M358" s="226" t="s">
        <v>746</v>
      </c>
      <c r="N358" s="224"/>
      <c r="P358" s="225">
        <f t="shared" si="137"/>
        <v>0</v>
      </c>
      <c r="R358" s="224"/>
      <c r="T358" s="225">
        <f t="shared" si="138"/>
        <v>0</v>
      </c>
    </row>
    <row r="359" spans="1:20" ht="15" customHeight="1" x14ac:dyDescent="0.45">
      <c r="A359" s="201">
        <v>349</v>
      </c>
      <c r="B359" s="201">
        <f t="shared" si="125"/>
        <v>2</v>
      </c>
      <c r="C359" s="202">
        <f t="shared" si="126"/>
        <v>73</v>
      </c>
      <c r="E359" s="219">
        <v>73</v>
      </c>
      <c r="F359" s="219" t="s">
        <v>234</v>
      </c>
      <c r="G359" s="219" t="s">
        <v>234</v>
      </c>
      <c r="H359" s="219" t="s">
        <v>234</v>
      </c>
      <c r="I359" s="219" t="s">
        <v>234</v>
      </c>
      <c r="J359" s="219" t="s">
        <v>234</v>
      </c>
      <c r="K359" s="219" t="s">
        <v>234</v>
      </c>
      <c r="L359" s="219" t="s">
        <v>234</v>
      </c>
      <c r="M359" s="219" t="s">
        <v>1295</v>
      </c>
      <c r="N359" s="220"/>
      <c r="P359" s="221"/>
      <c r="Q359" s="201" t="s">
        <v>234</v>
      </c>
      <c r="R359" s="221"/>
      <c r="T359" s="221"/>
    </row>
    <row r="360" spans="1:20" ht="15" customHeight="1" x14ac:dyDescent="0.45">
      <c r="A360" s="201">
        <v>350</v>
      </c>
      <c r="B360" s="201">
        <f t="shared" si="125"/>
        <v>3</v>
      </c>
      <c r="C360" s="202">
        <f t="shared" si="126"/>
        <v>732</v>
      </c>
      <c r="E360" s="222" t="s">
        <v>234</v>
      </c>
      <c r="F360" s="223">
        <v>732</v>
      </c>
      <c r="G360" s="222" t="s">
        <v>234</v>
      </c>
      <c r="H360" s="222" t="s">
        <v>234</v>
      </c>
      <c r="I360" s="222" t="s">
        <v>234</v>
      </c>
      <c r="J360" s="222" t="s">
        <v>234</v>
      </c>
      <c r="K360" s="222" t="s">
        <v>234</v>
      </c>
      <c r="L360" s="222" t="s">
        <v>234</v>
      </c>
      <c r="M360" s="223" t="s">
        <v>1296</v>
      </c>
      <c r="N360" s="224"/>
      <c r="P360" s="225">
        <f>N360-P361-P362-P363-P364-P365-P366-P367-P368-P369-P370</f>
        <v>0</v>
      </c>
      <c r="R360" s="224"/>
      <c r="T360" s="225">
        <f>R360+T361+T368+T369+T370</f>
        <v>0</v>
      </c>
    </row>
    <row r="361" spans="1:20" ht="15" customHeight="1" x14ac:dyDescent="0.45">
      <c r="A361" s="201">
        <v>351</v>
      </c>
      <c r="B361" s="201">
        <f t="shared" si="125"/>
        <v>4</v>
      </c>
      <c r="C361" s="202">
        <f t="shared" si="126"/>
        <v>7321</v>
      </c>
      <c r="E361" s="222" t="s">
        <v>234</v>
      </c>
      <c r="F361" s="222" t="s">
        <v>234</v>
      </c>
      <c r="G361" s="226">
        <v>7321</v>
      </c>
      <c r="H361" s="222" t="s">
        <v>234</v>
      </c>
      <c r="I361" s="222" t="s">
        <v>234</v>
      </c>
      <c r="J361" s="222" t="s">
        <v>234</v>
      </c>
      <c r="K361" s="222" t="s">
        <v>234</v>
      </c>
      <c r="L361" s="222" t="s">
        <v>234</v>
      </c>
      <c r="M361" s="226" t="s">
        <v>1292</v>
      </c>
      <c r="N361" s="224"/>
      <c r="P361" s="225">
        <f>N361-P362-P363-P364-P365-P366-P367</f>
        <v>0</v>
      </c>
      <c r="R361" s="224"/>
      <c r="T361" s="225">
        <f>R361+T362+T367</f>
        <v>0</v>
      </c>
    </row>
    <row r="362" spans="1:20" ht="15" customHeight="1" x14ac:dyDescent="0.45">
      <c r="A362" s="201">
        <v>352</v>
      </c>
      <c r="B362" s="201">
        <f t="shared" si="125"/>
        <v>5</v>
      </c>
      <c r="C362" s="202">
        <f t="shared" si="126"/>
        <v>73211</v>
      </c>
      <c r="E362" s="222" t="s">
        <v>234</v>
      </c>
      <c r="F362" s="222" t="s">
        <v>234</v>
      </c>
      <c r="G362" s="222" t="s">
        <v>234</v>
      </c>
      <c r="H362" s="227">
        <v>73211</v>
      </c>
      <c r="I362" s="222" t="s">
        <v>234</v>
      </c>
      <c r="J362" s="222" t="s">
        <v>234</v>
      </c>
      <c r="K362" s="222" t="s">
        <v>234</v>
      </c>
      <c r="L362" s="222" t="s">
        <v>234</v>
      </c>
      <c r="M362" s="227" t="s">
        <v>696</v>
      </c>
      <c r="N362" s="224"/>
      <c r="P362" s="225">
        <f>N362-P363-P364-P365-P366</f>
        <v>0</v>
      </c>
      <c r="R362" s="224"/>
      <c r="T362" s="225">
        <f>R362+T363+T364+T365+T366</f>
        <v>0</v>
      </c>
    </row>
    <row r="363" spans="1:20" ht="15" customHeight="1" x14ac:dyDescent="0.45">
      <c r="A363" s="201">
        <v>353</v>
      </c>
      <c r="B363" s="201">
        <f t="shared" si="125"/>
        <v>6</v>
      </c>
      <c r="C363" s="202">
        <f t="shared" si="126"/>
        <v>732111</v>
      </c>
      <c r="E363" s="222" t="s">
        <v>234</v>
      </c>
      <c r="F363" s="222" t="s">
        <v>234</v>
      </c>
      <c r="G363" s="222" t="s">
        <v>234</v>
      </c>
      <c r="H363" s="222" t="s">
        <v>234</v>
      </c>
      <c r="I363" s="229">
        <v>732111</v>
      </c>
      <c r="J363" s="222" t="s">
        <v>234</v>
      </c>
      <c r="K363" s="222" t="s">
        <v>234</v>
      </c>
      <c r="L363" s="222" t="s">
        <v>234</v>
      </c>
      <c r="M363" s="229" t="s">
        <v>697</v>
      </c>
      <c r="N363" s="224"/>
      <c r="P363" s="225">
        <f t="shared" ref="P363:P366" si="139">N363</f>
        <v>0</v>
      </c>
      <c r="R363" s="224"/>
      <c r="T363" s="225">
        <f t="shared" ref="T363:T366" si="140">R363</f>
        <v>0</v>
      </c>
    </row>
    <row r="364" spans="1:20" ht="15" customHeight="1" x14ac:dyDescent="0.45">
      <c r="A364" s="201">
        <v>354</v>
      </c>
      <c r="B364" s="201">
        <f t="shared" si="125"/>
        <v>6</v>
      </c>
      <c r="C364" s="202">
        <f t="shared" si="126"/>
        <v>732112</v>
      </c>
      <c r="E364" s="222" t="s">
        <v>234</v>
      </c>
      <c r="F364" s="222" t="s">
        <v>234</v>
      </c>
      <c r="G364" s="222" t="s">
        <v>234</v>
      </c>
      <c r="H364" s="222" t="s">
        <v>234</v>
      </c>
      <c r="I364" s="229">
        <v>732112</v>
      </c>
      <c r="J364" s="222" t="s">
        <v>234</v>
      </c>
      <c r="K364" s="222" t="s">
        <v>234</v>
      </c>
      <c r="L364" s="222" t="s">
        <v>234</v>
      </c>
      <c r="M364" s="229" t="s">
        <v>698</v>
      </c>
      <c r="N364" s="224"/>
      <c r="P364" s="225">
        <f t="shared" si="139"/>
        <v>0</v>
      </c>
      <c r="R364" s="224"/>
      <c r="T364" s="225">
        <f t="shared" si="140"/>
        <v>0</v>
      </c>
    </row>
    <row r="365" spans="1:20" ht="15" customHeight="1" x14ac:dyDescent="0.45">
      <c r="A365" s="201">
        <v>355</v>
      </c>
      <c r="B365" s="201">
        <f t="shared" si="125"/>
        <v>6</v>
      </c>
      <c r="C365" s="202">
        <f t="shared" si="126"/>
        <v>732113</v>
      </c>
      <c r="E365" s="222" t="s">
        <v>234</v>
      </c>
      <c r="F365" s="222" t="s">
        <v>234</v>
      </c>
      <c r="G365" s="222" t="s">
        <v>234</v>
      </c>
      <c r="H365" s="222" t="s">
        <v>234</v>
      </c>
      <c r="I365" s="229">
        <v>732113</v>
      </c>
      <c r="J365" s="222" t="s">
        <v>234</v>
      </c>
      <c r="K365" s="222" t="s">
        <v>234</v>
      </c>
      <c r="L365" s="222" t="s">
        <v>234</v>
      </c>
      <c r="M365" s="229" t="s">
        <v>699</v>
      </c>
      <c r="N365" s="224"/>
      <c r="P365" s="225">
        <f t="shared" si="139"/>
        <v>0</v>
      </c>
      <c r="R365" s="224"/>
      <c r="T365" s="225">
        <f t="shared" si="140"/>
        <v>0</v>
      </c>
    </row>
    <row r="366" spans="1:20" ht="15" customHeight="1" x14ac:dyDescent="0.45">
      <c r="A366" s="201">
        <v>356</v>
      </c>
      <c r="B366" s="201">
        <f t="shared" si="125"/>
        <v>6</v>
      </c>
      <c r="C366" s="202">
        <f t="shared" si="126"/>
        <v>732118</v>
      </c>
      <c r="E366" s="222" t="s">
        <v>234</v>
      </c>
      <c r="F366" s="222" t="s">
        <v>234</v>
      </c>
      <c r="G366" s="222" t="s">
        <v>234</v>
      </c>
      <c r="H366" s="222" t="s">
        <v>234</v>
      </c>
      <c r="I366" s="229">
        <v>732118</v>
      </c>
      <c r="J366" s="222" t="s">
        <v>234</v>
      </c>
      <c r="K366" s="222" t="s">
        <v>234</v>
      </c>
      <c r="L366" s="222" t="s">
        <v>234</v>
      </c>
      <c r="M366" s="229" t="s">
        <v>700</v>
      </c>
      <c r="N366" s="224"/>
      <c r="P366" s="225">
        <f t="shared" si="139"/>
        <v>0</v>
      </c>
      <c r="R366" s="224"/>
      <c r="T366" s="225">
        <f t="shared" si="140"/>
        <v>0</v>
      </c>
    </row>
    <row r="367" spans="1:20" ht="15" customHeight="1" x14ac:dyDescent="0.45">
      <c r="A367" s="201">
        <v>357</v>
      </c>
      <c r="B367" s="201">
        <f t="shared" si="125"/>
        <v>5</v>
      </c>
      <c r="C367" s="202">
        <f t="shared" si="126"/>
        <v>73218</v>
      </c>
      <c r="E367" s="222" t="s">
        <v>234</v>
      </c>
      <c r="F367" s="222" t="s">
        <v>234</v>
      </c>
      <c r="G367" s="222" t="s">
        <v>234</v>
      </c>
      <c r="H367" s="227">
        <v>73218</v>
      </c>
      <c r="I367" s="222" t="s">
        <v>234</v>
      </c>
      <c r="J367" s="222" t="s">
        <v>234</v>
      </c>
      <c r="K367" s="222" t="s">
        <v>234</v>
      </c>
      <c r="L367" s="222" t="s">
        <v>234</v>
      </c>
      <c r="M367" s="227" t="s">
        <v>701</v>
      </c>
      <c r="N367" s="224"/>
      <c r="P367" s="225">
        <f>N367</f>
        <v>0</v>
      </c>
      <c r="R367" s="224"/>
      <c r="T367" s="225">
        <f>R367</f>
        <v>0</v>
      </c>
    </row>
    <row r="368" spans="1:20" ht="15" customHeight="1" x14ac:dyDescent="0.45">
      <c r="A368" s="201">
        <v>358</v>
      </c>
      <c r="B368" s="201">
        <f t="shared" si="125"/>
        <v>4</v>
      </c>
      <c r="C368" s="202">
        <f t="shared" si="126"/>
        <v>7322</v>
      </c>
      <c r="E368" s="222" t="s">
        <v>234</v>
      </c>
      <c r="F368" s="222" t="s">
        <v>234</v>
      </c>
      <c r="G368" s="226">
        <v>7322</v>
      </c>
      <c r="H368" s="222" t="s">
        <v>234</v>
      </c>
      <c r="I368" s="222" t="s">
        <v>234</v>
      </c>
      <c r="J368" s="222" t="s">
        <v>234</v>
      </c>
      <c r="K368" s="222" t="s">
        <v>234</v>
      </c>
      <c r="L368" s="222" t="s">
        <v>234</v>
      </c>
      <c r="M368" s="226" t="s">
        <v>702</v>
      </c>
      <c r="N368" s="224"/>
      <c r="P368" s="225">
        <f>N368</f>
        <v>0</v>
      </c>
      <c r="R368" s="224"/>
      <c r="T368" s="225">
        <f>R368</f>
        <v>0</v>
      </c>
    </row>
    <row r="369" spans="1:20" ht="15" customHeight="1" x14ac:dyDescent="0.45">
      <c r="A369" s="201">
        <v>359</v>
      </c>
      <c r="B369" s="201">
        <f t="shared" si="125"/>
        <v>4</v>
      </c>
      <c r="C369" s="202">
        <f t="shared" si="126"/>
        <v>7323</v>
      </c>
      <c r="E369" s="222" t="s">
        <v>234</v>
      </c>
      <c r="F369" s="222" t="s">
        <v>234</v>
      </c>
      <c r="G369" s="226">
        <v>7323</v>
      </c>
      <c r="H369" s="222" t="s">
        <v>234</v>
      </c>
      <c r="I369" s="222" t="s">
        <v>234</v>
      </c>
      <c r="J369" s="222" t="s">
        <v>234</v>
      </c>
      <c r="K369" s="222" t="s">
        <v>234</v>
      </c>
      <c r="L369" s="222" t="s">
        <v>234</v>
      </c>
      <c r="M369" s="226" t="s">
        <v>703</v>
      </c>
      <c r="N369" s="224"/>
      <c r="P369" s="225">
        <f>N369</f>
        <v>0</v>
      </c>
      <c r="R369" s="224"/>
      <c r="T369" s="225">
        <f t="shared" ref="T369:T370" si="141">R369</f>
        <v>0</v>
      </c>
    </row>
    <row r="370" spans="1:20" ht="15" customHeight="1" x14ac:dyDescent="0.45">
      <c r="A370" s="201">
        <v>360</v>
      </c>
      <c r="B370" s="201">
        <f t="shared" si="125"/>
        <v>4</v>
      </c>
      <c r="C370" s="202">
        <f t="shared" si="126"/>
        <v>7324</v>
      </c>
      <c r="E370" s="222" t="s">
        <v>234</v>
      </c>
      <c r="F370" s="222" t="s">
        <v>234</v>
      </c>
      <c r="G370" s="226">
        <v>7324</v>
      </c>
      <c r="H370" s="222" t="s">
        <v>234</v>
      </c>
      <c r="I370" s="222" t="s">
        <v>234</v>
      </c>
      <c r="J370" s="222" t="s">
        <v>234</v>
      </c>
      <c r="K370" s="222" t="s">
        <v>234</v>
      </c>
      <c r="L370" s="222" t="s">
        <v>234</v>
      </c>
      <c r="M370" s="226" t="s">
        <v>704</v>
      </c>
      <c r="N370" s="224"/>
      <c r="P370" s="225">
        <f>N370</f>
        <v>0</v>
      </c>
      <c r="R370" s="224"/>
      <c r="T370" s="225">
        <f t="shared" si="141"/>
        <v>0</v>
      </c>
    </row>
    <row r="371" spans="1:20" ht="15" customHeight="1" x14ac:dyDescent="0.45">
      <c r="A371" s="201">
        <v>361</v>
      </c>
      <c r="B371" s="201">
        <f t="shared" si="125"/>
        <v>3</v>
      </c>
      <c r="C371" s="202">
        <f t="shared" si="126"/>
        <v>733</v>
      </c>
      <c r="E371" s="222" t="s">
        <v>234</v>
      </c>
      <c r="F371" s="223">
        <v>733</v>
      </c>
      <c r="G371" s="222" t="s">
        <v>234</v>
      </c>
      <c r="H371" s="222" t="s">
        <v>234</v>
      </c>
      <c r="I371" s="222" t="s">
        <v>234</v>
      </c>
      <c r="J371" s="222" t="s">
        <v>234</v>
      </c>
      <c r="K371" s="222" t="s">
        <v>234</v>
      </c>
      <c r="L371" s="222" t="s">
        <v>234</v>
      </c>
      <c r="M371" s="223" t="s">
        <v>1297</v>
      </c>
      <c r="N371" s="224"/>
      <c r="P371" s="225">
        <f>N371-SUM(P372:P469)</f>
        <v>0</v>
      </c>
      <c r="R371" s="224"/>
      <c r="T371" s="225">
        <f>R371+T372+T417+T446+T469</f>
        <v>0</v>
      </c>
    </row>
    <row r="372" spans="1:20" ht="15" customHeight="1" x14ac:dyDescent="0.45">
      <c r="A372" s="201">
        <v>362</v>
      </c>
      <c r="B372" s="201">
        <f t="shared" si="125"/>
        <v>4</v>
      </c>
      <c r="C372" s="202">
        <f t="shared" si="126"/>
        <v>7331</v>
      </c>
      <c r="E372" s="222" t="s">
        <v>234</v>
      </c>
      <c r="F372" s="222" t="s">
        <v>234</v>
      </c>
      <c r="G372" s="226">
        <v>7331</v>
      </c>
      <c r="H372" s="222" t="s">
        <v>234</v>
      </c>
      <c r="I372" s="222" t="s">
        <v>234</v>
      </c>
      <c r="J372" s="222" t="s">
        <v>234</v>
      </c>
      <c r="K372" s="222" t="s">
        <v>234</v>
      </c>
      <c r="L372" s="222" t="s">
        <v>234</v>
      </c>
      <c r="M372" s="226" t="s">
        <v>706</v>
      </c>
      <c r="N372" s="224"/>
      <c r="P372" s="225">
        <f>N372-SUM(P373:P416)</f>
        <v>0</v>
      </c>
      <c r="R372" s="224"/>
      <c r="T372" s="225">
        <f>R372+T373+T374+T383+T400</f>
        <v>0</v>
      </c>
    </row>
    <row r="373" spans="1:20" ht="15" customHeight="1" x14ac:dyDescent="0.45">
      <c r="A373" s="201">
        <v>363</v>
      </c>
      <c r="B373" s="201">
        <f t="shared" si="125"/>
        <v>5</v>
      </c>
      <c r="C373" s="202">
        <f t="shared" si="126"/>
        <v>73311</v>
      </c>
      <c r="E373" s="222" t="s">
        <v>234</v>
      </c>
      <c r="F373" s="222" t="s">
        <v>234</v>
      </c>
      <c r="G373" s="222" t="s">
        <v>234</v>
      </c>
      <c r="H373" s="227">
        <v>73311</v>
      </c>
      <c r="I373" s="222" t="s">
        <v>234</v>
      </c>
      <c r="J373" s="222" t="s">
        <v>234</v>
      </c>
      <c r="K373" s="222" t="s">
        <v>234</v>
      </c>
      <c r="L373" s="222" t="s">
        <v>234</v>
      </c>
      <c r="M373" s="227" t="s">
        <v>294</v>
      </c>
      <c r="N373" s="224"/>
      <c r="P373" s="225">
        <f>N373</f>
        <v>0</v>
      </c>
      <c r="R373" s="224"/>
      <c r="T373" s="225">
        <f>R373</f>
        <v>0</v>
      </c>
    </row>
    <row r="374" spans="1:20" ht="15" customHeight="1" x14ac:dyDescent="0.45">
      <c r="A374" s="201">
        <v>364</v>
      </c>
      <c r="B374" s="201">
        <f t="shared" si="125"/>
        <v>5</v>
      </c>
      <c r="C374" s="202">
        <f t="shared" si="126"/>
        <v>73312</v>
      </c>
      <c r="E374" s="222" t="s">
        <v>234</v>
      </c>
      <c r="F374" s="222" t="s">
        <v>234</v>
      </c>
      <c r="G374" s="222" t="s">
        <v>234</v>
      </c>
      <c r="H374" s="227">
        <v>73312</v>
      </c>
      <c r="I374" s="222" t="s">
        <v>234</v>
      </c>
      <c r="J374" s="222" t="s">
        <v>234</v>
      </c>
      <c r="K374" s="222" t="s">
        <v>234</v>
      </c>
      <c r="L374" s="222" t="s">
        <v>234</v>
      </c>
      <c r="M374" s="227" t="s">
        <v>707</v>
      </c>
      <c r="N374" s="224"/>
      <c r="P374" s="225">
        <f>N374-P375-P376-P377-P378-P379-P380-P381-P382</f>
        <v>0</v>
      </c>
      <c r="R374" s="224"/>
      <c r="T374" s="225">
        <f>R374+T375+T376+T379+T380+T381+T382</f>
        <v>0</v>
      </c>
    </row>
    <row r="375" spans="1:20" ht="15" customHeight="1" x14ac:dyDescent="0.45">
      <c r="A375" s="201">
        <v>365</v>
      </c>
      <c r="B375" s="201">
        <f t="shared" si="125"/>
        <v>6</v>
      </c>
      <c r="C375" s="202">
        <f t="shared" si="126"/>
        <v>733121</v>
      </c>
      <c r="E375" s="222" t="s">
        <v>234</v>
      </c>
      <c r="F375" s="222" t="s">
        <v>234</v>
      </c>
      <c r="G375" s="222" t="s">
        <v>234</v>
      </c>
      <c r="H375" s="222" t="s">
        <v>234</v>
      </c>
      <c r="I375" s="229">
        <v>733121</v>
      </c>
      <c r="J375" s="222" t="s">
        <v>234</v>
      </c>
      <c r="K375" s="222" t="s">
        <v>234</v>
      </c>
      <c r="L375" s="222" t="s">
        <v>234</v>
      </c>
      <c r="M375" s="229" t="s">
        <v>708</v>
      </c>
      <c r="N375" s="224"/>
      <c r="P375" s="225">
        <f>N375</f>
        <v>0</v>
      </c>
      <c r="R375" s="224"/>
      <c r="T375" s="225">
        <f>R375</f>
        <v>0</v>
      </c>
    </row>
    <row r="376" spans="1:20" ht="15" customHeight="1" x14ac:dyDescent="0.45">
      <c r="A376" s="201">
        <v>366</v>
      </c>
      <c r="B376" s="201">
        <f t="shared" si="125"/>
        <v>6</v>
      </c>
      <c r="C376" s="202">
        <f t="shared" si="126"/>
        <v>733122</v>
      </c>
      <c r="E376" s="222" t="s">
        <v>234</v>
      </c>
      <c r="F376" s="222" t="s">
        <v>234</v>
      </c>
      <c r="G376" s="222" t="s">
        <v>234</v>
      </c>
      <c r="H376" s="222" t="s">
        <v>234</v>
      </c>
      <c r="I376" s="229">
        <v>733122</v>
      </c>
      <c r="J376" s="222" t="s">
        <v>234</v>
      </c>
      <c r="K376" s="222" t="s">
        <v>234</v>
      </c>
      <c r="L376" s="222" t="s">
        <v>234</v>
      </c>
      <c r="M376" s="229" t="s">
        <v>709</v>
      </c>
      <c r="N376" s="224"/>
      <c r="P376" s="225">
        <f>N376-P377-P378</f>
        <v>0</v>
      </c>
      <c r="R376" s="224"/>
      <c r="T376" s="225">
        <f>R376+T377+T378</f>
        <v>0</v>
      </c>
    </row>
    <row r="377" spans="1:20" ht="15" customHeight="1" x14ac:dyDescent="0.45">
      <c r="A377" s="201">
        <v>367</v>
      </c>
      <c r="B377" s="201">
        <f t="shared" si="125"/>
        <v>7</v>
      </c>
      <c r="C377" s="202">
        <f t="shared" si="126"/>
        <v>7331221</v>
      </c>
      <c r="E377" s="222" t="s">
        <v>234</v>
      </c>
      <c r="F377" s="222" t="s">
        <v>234</v>
      </c>
      <c r="G377" s="222" t="s">
        <v>234</v>
      </c>
      <c r="H377" s="222" t="s">
        <v>234</v>
      </c>
      <c r="I377" s="222" t="s">
        <v>234</v>
      </c>
      <c r="J377" s="230">
        <v>7331221</v>
      </c>
      <c r="K377" s="222" t="s">
        <v>234</v>
      </c>
      <c r="L377" s="222" t="s">
        <v>234</v>
      </c>
      <c r="M377" s="230" t="s">
        <v>710</v>
      </c>
      <c r="N377" s="224"/>
      <c r="P377" s="225">
        <f>N377</f>
        <v>0</v>
      </c>
      <c r="R377" s="224"/>
      <c r="T377" s="225">
        <f>R377</f>
        <v>0</v>
      </c>
    </row>
    <row r="378" spans="1:20" ht="15" customHeight="1" x14ac:dyDescent="0.45">
      <c r="A378" s="201">
        <v>368</v>
      </c>
      <c r="B378" s="201">
        <f t="shared" si="125"/>
        <v>7</v>
      </c>
      <c r="C378" s="202">
        <f t="shared" si="126"/>
        <v>7331228</v>
      </c>
      <c r="E378" s="222" t="s">
        <v>234</v>
      </c>
      <c r="F378" s="222" t="s">
        <v>234</v>
      </c>
      <c r="G378" s="222" t="s">
        <v>234</v>
      </c>
      <c r="H378" s="222" t="s">
        <v>234</v>
      </c>
      <c r="I378" s="222" t="s">
        <v>234</v>
      </c>
      <c r="J378" s="230">
        <v>7331228</v>
      </c>
      <c r="K378" s="222" t="s">
        <v>234</v>
      </c>
      <c r="L378" s="222" t="s">
        <v>234</v>
      </c>
      <c r="M378" s="230" t="s">
        <v>1298</v>
      </c>
      <c r="N378" s="224"/>
      <c r="P378" s="225">
        <f>N378</f>
        <v>0</v>
      </c>
      <c r="R378" s="224"/>
      <c r="T378" s="225">
        <f>R378</f>
        <v>0</v>
      </c>
    </row>
    <row r="379" spans="1:20" ht="15" customHeight="1" x14ac:dyDescent="0.45">
      <c r="A379" s="201">
        <v>369</v>
      </c>
      <c r="B379" s="201">
        <f t="shared" si="125"/>
        <v>6</v>
      </c>
      <c r="C379" s="202">
        <f t="shared" si="126"/>
        <v>733123</v>
      </c>
      <c r="E379" s="222" t="s">
        <v>234</v>
      </c>
      <c r="F379" s="222" t="s">
        <v>234</v>
      </c>
      <c r="G379" s="222" t="s">
        <v>234</v>
      </c>
      <c r="H379" s="222" t="s">
        <v>234</v>
      </c>
      <c r="I379" s="229">
        <v>733123</v>
      </c>
      <c r="J379" s="222" t="s">
        <v>234</v>
      </c>
      <c r="K379" s="222" t="s">
        <v>234</v>
      </c>
      <c r="L379" s="222" t="s">
        <v>234</v>
      </c>
      <c r="M379" s="229" t="s">
        <v>712</v>
      </c>
      <c r="N379" s="224"/>
      <c r="P379" s="225">
        <f>N379</f>
        <v>0</v>
      </c>
      <c r="R379" s="224"/>
      <c r="T379" s="225">
        <f>R379</f>
        <v>0</v>
      </c>
    </row>
    <row r="380" spans="1:20" ht="15" customHeight="1" x14ac:dyDescent="0.45">
      <c r="A380" s="201">
        <v>370</v>
      </c>
      <c r="B380" s="201">
        <f t="shared" si="125"/>
        <v>6</v>
      </c>
      <c r="C380" s="202">
        <f t="shared" si="126"/>
        <v>733124</v>
      </c>
      <c r="E380" s="222" t="s">
        <v>234</v>
      </c>
      <c r="F380" s="222" t="s">
        <v>234</v>
      </c>
      <c r="G380" s="222" t="s">
        <v>234</v>
      </c>
      <c r="H380" s="222" t="s">
        <v>234</v>
      </c>
      <c r="I380" s="229">
        <v>733124</v>
      </c>
      <c r="J380" s="222" t="s">
        <v>234</v>
      </c>
      <c r="K380" s="222" t="s">
        <v>234</v>
      </c>
      <c r="L380" s="222" t="s">
        <v>234</v>
      </c>
      <c r="M380" s="229" t="s">
        <v>713</v>
      </c>
      <c r="N380" s="224"/>
      <c r="P380" s="225">
        <f t="shared" ref="P380:P382" si="142">N380</f>
        <v>0</v>
      </c>
      <c r="R380" s="224"/>
      <c r="T380" s="225">
        <f t="shared" ref="T380:T382" si="143">R380</f>
        <v>0</v>
      </c>
    </row>
    <row r="381" spans="1:20" ht="15" customHeight="1" x14ac:dyDescent="0.45">
      <c r="A381" s="201">
        <v>371</v>
      </c>
      <c r="B381" s="201">
        <f t="shared" si="125"/>
        <v>6</v>
      </c>
      <c r="C381" s="202">
        <f t="shared" si="126"/>
        <v>733125</v>
      </c>
      <c r="E381" s="222" t="s">
        <v>234</v>
      </c>
      <c r="F381" s="222" t="s">
        <v>234</v>
      </c>
      <c r="G381" s="222" t="s">
        <v>234</v>
      </c>
      <c r="H381" s="222" t="s">
        <v>234</v>
      </c>
      <c r="I381" s="229">
        <v>733125</v>
      </c>
      <c r="J381" s="222" t="s">
        <v>234</v>
      </c>
      <c r="K381" s="222" t="s">
        <v>234</v>
      </c>
      <c r="L381" s="222" t="s">
        <v>234</v>
      </c>
      <c r="M381" s="229" t="s">
        <v>714</v>
      </c>
      <c r="N381" s="224"/>
      <c r="P381" s="225">
        <f t="shared" si="142"/>
        <v>0</v>
      </c>
      <c r="R381" s="224"/>
      <c r="T381" s="225">
        <f t="shared" si="143"/>
        <v>0</v>
      </c>
    </row>
    <row r="382" spans="1:20" ht="15" customHeight="1" x14ac:dyDescent="0.45">
      <c r="A382" s="201">
        <v>372</v>
      </c>
      <c r="B382" s="201">
        <f t="shared" si="125"/>
        <v>6</v>
      </c>
      <c r="C382" s="202">
        <f t="shared" si="126"/>
        <v>733128</v>
      </c>
      <c r="E382" s="222" t="s">
        <v>234</v>
      </c>
      <c r="F382" s="222" t="s">
        <v>234</v>
      </c>
      <c r="G382" s="222" t="s">
        <v>234</v>
      </c>
      <c r="H382" s="222" t="s">
        <v>234</v>
      </c>
      <c r="I382" s="229">
        <v>733128</v>
      </c>
      <c r="J382" s="222" t="s">
        <v>234</v>
      </c>
      <c r="K382" s="222" t="s">
        <v>234</v>
      </c>
      <c r="L382" s="222" t="s">
        <v>234</v>
      </c>
      <c r="M382" s="229" t="s">
        <v>715</v>
      </c>
      <c r="N382" s="224"/>
      <c r="P382" s="225">
        <f t="shared" si="142"/>
        <v>0</v>
      </c>
      <c r="R382" s="224"/>
      <c r="T382" s="225">
        <f t="shared" si="143"/>
        <v>0</v>
      </c>
    </row>
    <row r="383" spans="1:20" ht="15" customHeight="1" x14ac:dyDescent="0.45">
      <c r="A383" s="201">
        <v>373</v>
      </c>
      <c r="B383" s="201">
        <f t="shared" si="125"/>
        <v>5</v>
      </c>
      <c r="C383" s="202">
        <f t="shared" si="126"/>
        <v>73313</v>
      </c>
      <c r="E383" s="222" t="s">
        <v>234</v>
      </c>
      <c r="F383" s="222" t="s">
        <v>234</v>
      </c>
      <c r="G383" s="222" t="s">
        <v>234</v>
      </c>
      <c r="H383" s="227">
        <v>73313</v>
      </c>
      <c r="I383" s="222" t="s">
        <v>234</v>
      </c>
      <c r="J383" s="222" t="s">
        <v>234</v>
      </c>
      <c r="K383" s="222" t="s">
        <v>234</v>
      </c>
      <c r="L383" s="222" t="s">
        <v>234</v>
      </c>
      <c r="M383" s="227" t="s">
        <v>1299</v>
      </c>
      <c r="N383" s="224"/>
      <c r="P383" s="225">
        <f>N383-SUM(P384:P399)</f>
        <v>0</v>
      </c>
      <c r="R383" s="224"/>
      <c r="T383" s="225">
        <f>R383+T384+T387+T390</f>
        <v>0</v>
      </c>
    </row>
    <row r="384" spans="1:20" ht="15" customHeight="1" x14ac:dyDescent="0.45">
      <c r="A384" s="201">
        <v>374</v>
      </c>
      <c r="B384" s="201">
        <f t="shared" si="125"/>
        <v>6</v>
      </c>
      <c r="C384" s="202">
        <f t="shared" si="126"/>
        <v>733131</v>
      </c>
      <c r="E384" s="222" t="s">
        <v>234</v>
      </c>
      <c r="F384" s="222" t="s">
        <v>234</v>
      </c>
      <c r="G384" s="222" t="s">
        <v>234</v>
      </c>
      <c r="H384" s="222" t="s">
        <v>234</v>
      </c>
      <c r="I384" s="229">
        <v>733131</v>
      </c>
      <c r="J384" s="222" t="s">
        <v>234</v>
      </c>
      <c r="K384" s="222" t="s">
        <v>234</v>
      </c>
      <c r="L384" s="222" t="s">
        <v>234</v>
      </c>
      <c r="M384" s="229" t="s">
        <v>718</v>
      </c>
      <c r="N384" s="224"/>
      <c r="P384" s="225">
        <f>N384-P385-P386</f>
        <v>0</v>
      </c>
      <c r="R384" s="224"/>
      <c r="T384" s="225">
        <f>R384+T385+T386</f>
        <v>0</v>
      </c>
    </row>
    <row r="385" spans="1:20" ht="15" customHeight="1" x14ac:dyDescent="0.45">
      <c r="A385" s="201">
        <v>375</v>
      </c>
      <c r="B385" s="201">
        <f t="shared" si="125"/>
        <v>7</v>
      </c>
      <c r="C385" s="202">
        <f t="shared" si="126"/>
        <v>7331311</v>
      </c>
      <c r="E385" s="222" t="s">
        <v>234</v>
      </c>
      <c r="F385" s="222" t="s">
        <v>234</v>
      </c>
      <c r="G385" s="222" t="s">
        <v>234</v>
      </c>
      <c r="H385" s="222" t="s">
        <v>234</v>
      </c>
      <c r="I385" s="222" t="s">
        <v>234</v>
      </c>
      <c r="J385" s="230">
        <v>7331311</v>
      </c>
      <c r="K385" s="222" t="s">
        <v>234</v>
      </c>
      <c r="L385" s="222" t="s">
        <v>234</v>
      </c>
      <c r="M385" s="230" t="s">
        <v>376</v>
      </c>
      <c r="N385" s="224"/>
      <c r="P385" s="225">
        <f t="shared" ref="P385:P386" si="144">N385</f>
        <v>0</v>
      </c>
      <c r="R385" s="224"/>
      <c r="T385" s="225">
        <f t="shared" ref="T385:T386" si="145">R385</f>
        <v>0</v>
      </c>
    </row>
    <row r="386" spans="1:20" ht="15" customHeight="1" x14ac:dyDescent="0.45">
      <c r="A386" s="201">
        <v>376</v>
      </c>
      <c r="B386" s="201">
        <f t="shared" si="125"/>
        <v>7</v>
      </c>
      <c r="C386" s="202">
        <f t="shared" si="126"/>
        <v>7331312</v>
      </c>
      <c r="E386" s="222" t="s">
        <v>234</v>
      </c>
      <c r="F386" s="222" t="s">
        <v>234</v>
      </c>
      <c r="G386" s="222" t="s">
        <v>234</v>
      </c>
      <c r="H386" s="222" t="s">
        <v>234</v>
      </c>
      <c r="I386" s="222" t="s">
        <v>234</v>
      </c>
      <c r="J386" s="230">
        <v>7331312</v>
      </c>
      <c r="K386" s="222" t="s">
        <v>234</v>
      </c>
      <c r="L386" s="222" t="s">
        <v>234</v>
      </c>
      <c r="M386" s="230" t="s">
        <v>719</v>
      </c>
      <c r="N386" s="224"/>
      <c r="P386" s="225">
        <f t="shared" si="144"/>
        <v>0</v>
      </c>
      <c r="R386" s="224"/>
      <c r="T386" s="225">
        <f t="shared" si="145"/>
        <v>0</v>
      </c>
    </row>
    <row r="387" spans="1:20" ht="15" customHeight="1" x14ac:dyDescent="0.45">
      <c r="A387" s="201">
        <v>377</v>
      </c>
      <c r="B387" s="201">
        <f t="shared" si="125"/>
        <v>6</v>
      </c>
      <c r="C387" s="202">
        <f t="shared" si="126"/>
        <v>733132</v>
      </c>
      <c r="E387" s="222" t="s">
        <v>234</v>
      </c>
      <c r="F387" s="222" t="s">
        <v>234</v>
      </c>
      <c r="G387" s="222" t="s">
        <v>234</v>
      </c>
      <c r="H387" s="222" t="s">
        <v>234</v>
      </c>
      <c r="I387" s="229">
        <v>733132</v>
      </c>
      <c r="J387" s="222" t="s">
        <v>234</v>
      </c>
      <c r="K387" s="222" t="s">
        <v>234</v>
      </c>
      <c r="L387" s="222" t="s">
        <v>234</v>
      </c>
      <c r="M387" s="229" t="s">
        <v>720</v>
      </c>
      <c r="N387" s="224"/>
      <c r="P387" s="225">
        <f>N387-P388-P389</f>
        <v>0</v>
      </c>
      <c r="R387" s="224"/>
      <c r="T387" s="225">
        <f>R387+T388+T389</f>
        <v>0</v>
      </c>
    </row>
    <row r="388" spans="1:20" ht="15" customHeight="1" x14ac:dyDescent="0.45">
      <c r="A388" s="201">
        <v>378</v>
      </c>
      <c r="B388" s="201">
        <f t="shared" si="125"/>
        <v>7</v>
      </c>
      <c r="C388" s="202">
        <f t="shared" si="126"/>
        <v>7331321</v>
      </c>
      <c r="E388" s="222" t="s">
        <v>234</v>
      </c>
      <c r="F388" s="222" t="s">
        <v>234</v>
      </c>
      <c r="G388" s="222" t="s">
        <v>234</v>
      </c>
      <c r="H388" s="222" t="s">
        <v>234</v>
      </c>
      <c r="I388" s="222" t="s">
        <v>234</v>
      </c>
      <c r="J388" s="230">
        <v>7331321</v>
      </c>
      <c r="K388" s="222" t="s">
        <v>234</v>
      </c>
      <c r="L388" s="222" t="s">
        <v>234</v>
      </c>
      <c r="M388" s="230" t="s">
        <v>376</v>
      </c>
      <c r="N388" s="224"/>
      <c r="P388" s="225">
        <f>N388</f>
        <v>0</v>
      </c>
      <c r="R388" s="224"/>
      <c r="T388" s="225">
        <f>R388</f>
        <v>0</v>
      </c>
    </row>
    <row r="389" spans="1:20" ht="15" customHeight="1" x14ac:dyDescent="0.45">
      <c r="A389" s="201">
        <v>379</v>
      </c>
      <c r="B389" s="201">
        <f t="shared" si="125"/>
        <v>7</v>
      </c>
      <c r="C389" s="202">
        <f t="shared" si="126"/>
        <v>7331322</v>
      </c>
      <c r="E389" s="222" t="s">
        <v>234</v>
      </c>
      <c r="F389" s="222" t="s">
        <v>234</v>
      </c>
      <c r="G389" s="222" t="s">
        <v>234</v>
      </c>
      <c r="H389" s="222" t="s">
        <v>234</v>
      </c>
      <c r="I389" s="222" t="s">
        <v>234</v>
      </c>
      <c r="J389" s="230">
        <v>7331322</v>
      </c>
      <c r="K389" s="222" t="s">
        <v>234</v>
      </c>
      <c r="L389" s="222" t="s">
        <v>234</v>
      </c>
      <c r="M389" s="230" t="s">
        <v>719</v>
      </c>
      <c r="N389" s="224"/>
      <c r="P389" s="225">
        <f>N389-P391-P392-P393-P394-P395-P396-P397-P398-P399</f>
        <v>0</v>
      </c>
      <c r="R389" s="224"/>
      <c r="T389" s="225">
        <f>R389+T391+T392+T393+T394+T395+T396+T397+T398+T399</f>
        <v>0</v>
      </c>
    </row>
    <row r="390" spans="1:20" ht="15" customHeight="1" x14ac:dyDescent="0.45">
      <c r="A390" s="201">
        <v>380</v>
      </c>
      <c r="B390" s="201">
        <f t="shared" si="125"/>
        <v>6</v>
      </c>
      <c r="C390" s="202">
        <f t="shared" si="126"/>
        <v>733133</v>
      </c>
      <c r="E390" s="222" t="s">
        <v>234</v>
      </c>
      <c r="F390" s="222" t="s">
        <v>234</v>
      </c>
      <c r="G390" s="222" t="s">
        <v>234</v>
      </c>
      <c r="H390" s="222" t="s">
        <v>234</v>
      </c>
      <c r="I390" s="229">
        <v>733133</v>
      </c>
      <c r="J390" s="222" t="s">
        <v>234</v>
      </c>
      <c r="K390" s="222" t="s">
        <v>234</v>
      </c>
      <c r="L390" s="222" t="s">
        <v>234</v>
      </c>
      <c r="M390" s="229" t="s">
        <v>468</v>
      </c>
      <c r="N390" s="224"/>
      <c r="P390" s="225">
        <f>N390-P391-P392-P393-P394-P395-P396-P397-P398-P399</f>
        <v>0</v>
      </c>
      <c r="R390" s="224"/>
      <c r="T390" s="225">
        <f>R390</f>
        <v>0</v>
      </c>
    </row>
    <row r="391" spans="1:20" ht="15" customHeight="1" x14ac:dyDescent="0.45">
      <c r="A391" s="201">
        <v>381</v>
      </c>
      <c r="B391" s="201">
        <f t="shared" si="125"/>
        <v>8</v>
      </c>
      <c r="C391" s="202">
        <f t="shared" si="126"/>
        <v>73313301</v>
      </c>
      <c r="E391" s="222" t="s">
        <v>234</v>
      </c>
      <c r="F391" s="222" t="s">
        <v>234</v>
      </c>
      <c r="G391" s="222" t="s">
        <v>234</v>
      </c>
      <c r="H391" s="222" t="s">
        <v>234</v>
      </c>
      <c r="I391" s="222" t="s">
        <v>234</v>
      </c>
      <c r="J391" s="222" t="s">
        <v>234</v>
      </c>
      <c r="K391" s="231">
        <v>73313301</v>
      </c>
      <c r="L391" s="222" t="s">
        <v>234</v>
      </c>
      <c r="M391" s="231" t="s">
        <v>721</v>
      </c>
      <c r="N391" s="224"/>
      <c r="P391" s="225">
        <f t="shared" ref="P391:P399" si="146">N391</f>
        <v>0</v>
      </c>
      <c r="R391" s="224"/>
      <c r="T391" s="225">
        <f t="shared" ref="T391:T399" si="147">R391</f>
        <v>0</v>
      </c>
    </row>
    <row r="392" spans="1:20" ht="15" customHeight="1" x14ac:dyDescent="0.45">
      <c r="A392" s="201">
        <v>382</v>
      </c>
      <c r="B392" s="201">
        <f t="shared" si="125"/>
        <v>8</v>
      </c>
      <c r="C392" s="202">
        <f t="shared" si="126"/>
        <v>73313302</v>
      </c>
      <c r="E392" s="222" t="s">
        <v>234</v>
      </c>
      <c r="F392" s="222" t="s">
        <v>234</v>
      </c>
      <c r="G392" s="222" t="s">
        <v>234</v>
      </c>
      <c r="H392" s="222" t="s">
        <v>234</v>
      </c>
      <c r="I392" s="222" t="s">
        <v>234</v>
      </c>
      <c r="J392" s="222" t="s">
        <v>234</v>
      </c>
      <c r="K392" s="231">
        <v>73313302</v>
      </c>
      <c r="L392" s="222" t="s">
        <v>234</v>
      </c>
      <c r="M392" s="231" t="s">
        <v>722</v>
      </c>
      <c r="N392" s="224"/>
      <c r="P392" s="225">
        <f t="shared" si="146"/>
        <v>0</v>
      </c>
      <c r="R392" s="224"/>
      <c r="T392" s="225">
        <f t="shared" si="147"/>
        <v>0</v>
      </c>
    </row>
    <row r="393" spans="1:20" ht="15" customHeight="1" x14ac:dyDescent="0.45">
      <c r="A393" s="201">
        <v>383</v>
      </c>
      <c r="B393" s="201">
        <f t="shared" si="125"/>
        <v>8</v>
      </c>
      <c r="C393" s="202">
        <f t="shared" si="126"/>
        <v>73313303</v>
      </c>
      <c r="E393" s="222" t="s">
        <v>234</v>
      </c>
      <c r="F393" s="222" t="s">
        <v>234</v>
      </c>
      <c r="G393" s="222" t="s">
        <v>234</v>
      </c>
      <c r="H393" s="222" t="s">
        <v>234</v>
      </c>
      <c r="I393" s="222" t="s">
        <v>234</v>
      </c>
      <c r="J393" s="222" t="s">
        <v>234</v>
      </c>
      <c r="K393" s="231">
        <v>73313303</v>
      </c>
      <c r="L393" s="222" t="s">
        <v>234</v>
      </c>
      <c r="M393" s="231" t="s">
        <v>723</v>
      </c>
      <c r="N393" s="224"/>
      <c r="P393" s="225">
        <f t="shared" si="146"/>
        <v>0</v>
      </c>
      <c r="R393" s="224"/>
      <c r="T393" s="225">
        <f t="shared" si="147"/>
        <v>0</v>
      </c>
    </row>
    <row r="394" spans="1:20" ht="15" customHeight="1" x14ac:dyDescent="0.45">
      <c r="A394" s="201">
        <v>384</v>
      </c>
      <c r="B394" s="201">
        <f t="shared" si="125"/>
        <v>8</v>
      </c>
      <c r="C394" s="202">
        <f t="shared" si="126"/>
        <v>73313304</v>
      </c>
      <c r="E394" s="222" t="s">
        <v>234</v>
      </c>
      <c r="F394" s="222" t="s">
        <v>234</v>
      </c>
      <c r="G394" s="222" t="s">
        <v>234</v>
      </c>
      <c r="H394" s="222" t="s">
        <v>234</v>
      </c>
      <c r="I394" s="222" t="s">
        <v>234</v>
      </c>
      <c r="J394" s="222" t="s">
        <v>234</v>
      </c>
      <c r="K394" s="231">
        <v>73313304</v>
      </c>
      <c r="L394" s="222" t="s">
        <v>234</v>
      </c>
      <c r="M394" s="231" t="s">
        <v>724</v>
      </c>
      <c r="N394" s="224"/>
      <c r="P394" s="225">
        <f t="shared" si="146"/>
        <v>0</v>
      </c>
      <c r="R394" s="224"/>
      <c r="T394" s="225">
        <f t="shared" si="147"/>
        <v>0</v>
      </c>
    </row>
    <row r="395" spans="1:20" ht="15" customHeight="1" x14ac:dyDescent="0.45">
      <c r="A395" s="201">
        <v>385</v>
      </c>
      <c r="B395" s="201">
        <f t="shared" ref="B395:B458" si="148">LEN(C395)</f>
        <v>8</v>
      </c>
      <c r="C395" s="202">
        <f t="shared" ref="C395:C458" si="149">MAX(E395:L395)</f>
        <v>73313305</v>
      </c>
      <c r="E395" s="222" t="s">
        <v>234</v>
      </c>
      <c r="F395" s="222" t="s">
        <v>234</v>
      </c>
      <c r="G395" s="222" t="s">
        <v>234</v>
      </c>
      <c r="H395" s="222" t="s">
        <v>234</v>
      </c>
      <c r="I395" s="222" t="s">
        <v>234</v>
      </c>
      <c r="J395" s="222" t="s">
        <v>234</v>
      </c>
      <c r="K395" s="231">
        <v>73313305</v>
      </c>
      <c r="L395" s="222" t="s">
        <v>234</v>
      </c>
      <c r="M395" s="231" t="s">
        <v>725</v>
      </c>
      <c r="N395" s="224"/>
      <c r="P395" s="225">
        <f t="shared" si="146"/>
        <v>0</v>
      </c>
      <c r="R395" s="224"/>
      <c r="T395" s="225">
        <f t="shared" si="147"/>
        <v>0</v>
      </c>
    </row>
    <row r="396" spans="1:20" ht="15" customHeight="1" x14ac:dyDescent="0.45">
      <c r="A396" s="201">
        <v>386</v>
      </c>
      <c r="B396" s="201">
        <f t="shared" si="148"/>
        <v>8</v>
      </c>
      <c r="C396" s="202">
        <f t="shared" si="149"/>
        <v>73313306</v>
      </c>
      <c r="E396" s="222" t="s">
        <v>234</v>
      </c>
      <c r="F396" s="222" t="s">
        <v>234</v>
      </c>
      <c r="G396" s="222" t="s">
        <v>234</v>
      </c>
      <c r="H396" s="222" t="s">
        <v>234</v>
      </c>
      <c r="I396" s="222" t="s">
        <v>234</v>
      </c>
      <c r="J396" s="222" t="s">
        <v>234</v>
      </c>
      <c r="K396" s="231">
        <v>73313306</v>
      </c>
      <c r="L396" s="222" t="s">
        <v>234</v>
      </c>
      <c r="M396" s="231" t="s">
        <v>726</v>
      </c>
      <c r="N396" s="224"/>
      <c r="P396" s="225">
        <f t="shared" si="146"/>
        <v>0</v>
      </c>
      <c r="R396" s="224"/>
      <c r="T396" s="225">
        <f t="shared" si="147"/>
        <v>0</v>
      </c>
    </row>
    <row r="397" spans="1:20" ht="15" customHeight="1" x14ac:dyDescent="0.45">
      <c r="A397" s="201">
        <v>387</v>
      </c>
      <c r="B397" s="201">
        <f t="shared" si="148"/>
        <v>8</v>
      </c>
      <c r="C397" s="202">
        <f t="shared" si="149"/>
        <v>73313307</v>
      </c>
      <c r="E397" s="222" t="s">
        <v>234</v>
      </c>
      <c r="F397" s="222" t="s">
        <v>234</v>
      </c>
      <c r="G397" s="222" t="s">
        <v>234</v>
      </c>
      <c r="H397" s="222" t="s">
        <v>234</v>
      </c>
      <c r="I397" s="222" t="s">
        <v>234</v>
      </c>
      <c r="J397" s="222" t="s">
        <v>234</v>
      </c>
      <c r="K397" s="231">
        <v>73313307</v>
      </c>
      <c r="L397" s="222" t="s">
        <v>234</v>
      </c>
      <c r="M397" s="231" t="s">
        <v>727</v>
      </c>
      <c r="N397" s="224"/>
      <c r="P397" s="225">
        <f t="shared" si="146"/>
        <v>0</v>
      </c>
      <c r="R397" s="224"/>
      <c r="T397" s="225">
        <f t="shared" si="147"/>
        <v>0</v>
      </c>
    </row>
    <row r="398" spans="1:20" ht="15" customHeight="1" x14ac:dyDescent="0.45">
      <c r="A398" s="201">
        <v>388</v>
      </c>
      <c r="B398" s="201">
        <f t="shared" si="148"/>
        <v>8</v>
      </c>
      <c r="C398" s="202">
        <f t="shared" si="149"/>
        <v>73313308</v>
      </c>
      <c r="E398" s="222" t="s">
        <v>234</v>
      </c>
      <c r="F398" s="222" t="s">
        <v>234</v>
      </c>
      <c r="G398" s="222" t="s">
        <v>234</v>
      </c>
      <c r="H398" s="222" t="s">
        <v>234</v>
      </c>
      <c r="I398" s="222" t="s">
        <v>234</v>
      </c>
      <c r="J398" s="222" t="s">
        <v>234</v>
      </c>
      <c r="K398" s="231">
        <v>73313308</v>
      </c>
      <c r="L398" s="222" t="s">
        <v>234</v>
      </c>
      <c r="M398" s="231" t="s">
        <v>728</v>
      </c>
      <c r="N398" s="224"/>
      <c r="P398" s="225">
        <f t="shared" si="146"/>
        <v>0</v>
      </c>
      <c r="R398" s="224"/>
      <c r="T398" s="225">
        <f t="shared" si="147"/>
        <v>0</v>
      </c>
    </row>
    <row r="399" spans="1:20" ht="15" customHeight="1" x14ac:dyDescent="0.45">
      <c r="A399" s="201">
        <v>389</v>
      </c>
      <c r="B399" s="201">
        <f t="shared" si="148"/>
        <v>8</v>
      </c>
      <c r="C399" s="202">
        <f t="shared" si="149"/>
        <v>73313398</v>
      </c>
      <c r="E399" s="222" t="s">
        <v>234</v>
      </c>
      <c r="F399" s="222" t="s">
        <v>234</v>
      </c>
      <c r="G399" s="222" t="s">
        <v>234</v>
      </c>
      <c r="H399" s="222" t="s">
        <v>234</v>
      </c>
      <c r="I399" s="222" t="s">
        <v>234</v>
      </c>
      <c r="J399" s="222" t="s">
        <v>234</v>
      </c>
      <c r="K399" s="231">
        <v>73313398</v>
      </c>
      <c r="L399" s="222" t="s">
        <v>234</v>
      </c>
      <c r="M399" s="231" t="s">
        <v>729</v>
      </c>
      <c r="N399" s="224"/>
      <c r="P399" s="225">
        <f t="shared" si="146"/>
        <v>0</v>
      </c>
      <c r="R399" s="224"/>
      <c r="T399" s="225">
        <f t="shared" si="147"/>
        <v>0</v>
      </c>
    </row>
    <row r="400" spans="1:20" ht="15" customHeight="1" x14ac:dyDescent="0.45">
      <c r="A400" s="201">
        <v>390</v>
      </c>
      <c r="B400" s="201">
        <f t="shared" si="148"/>
        <v>5</v>
      </c>
      <c r="C400" s="202">
        <f t="shared" si="149"/>
        <v>73314</v>
      </c>
      <c r="E400" s="222" t="s">
        <v>234</v>
      </c>
      <c r="F400" s="222" t="s">
        <v>234</v>
      </c>
      <c r="G400" s="222" t="s">
        <v>234</v>
      </c>
      <c r="H400" s="227">
        <v>73314</v>
      </c>
      <c r="I400" s="222" t="s">
        <v>234</v>
      </c>
      <c r="J400" s="222" t="s">
        <v>234</v>
      </c>
      <c r="K400" s="222" t="s">
        <v>234</v>
      </c>
      <c r="L400" s="222" t="s">
        <v>234</v>
      </c>
      <c r="M400" s="227" t="s">
        <v>730</v>
      </c>
      <c r="N400" s="224"/>
      <c r="P400" s="225">
        <f>N400-SUM(P401:P416)</f>
        <v>0</v>
      </c>
      <c r="R400" s="224"/>
      <c r="T400" s="225">
        <f>R400+T401+T404+T407</f>
        <v>0</v>
      </c>
    </row>
    <row r="401" spans="1:20" ht="15" customHeight="1" x14ac:dyDescent="0.45">
      <c r="A401" s="201">
        <v>391</v>
      </c>
      <c r="B401" s="201">
        <f t="shared" si="148"/>
        <v>6</v>
      </c>
      <c r="C401" s="202">
        <f t="shared" si="149"/>
        <v>733141</v>
      </c>
      <c r="E401" s="222" t="s">
        <v>234</v>
      </c>
      <c r="F401" s="222" t="s">
        <v>234</v>
      </c>
      <c r="G401" s="222" t="s">
        <v>234</v>
      </c>
      <c r="H401" s="222" t="s">
        <v>234</v>
      </c>
      <c r="I401" s="229">
        <v>733141</v>
      </c>
      <c r="J401" s="222" t="s">
        <v>234</v>
      </c>
      <c r="K401" s="222" t="s">
        <v>234</v>
      </c>
      <c r="L401" s="222" t="s">
        <v>234</v>
      </c>
      <c r="M401" s="229" t="s">
        <v>718</v>
      </c>
      <c r="N401" s="224"/>
      <c r="P401" s="225">
        <f>N401-P402-P403</f>
        <v>0</v>
      </c>
      <c r="R401" s="224"/>
      <c r="T401" s="225">
        <f>R401+T402+T403</f>
        <v>0</v>
      </c>
    </row>
    <row r="402" spans="1:20" ht="15" customHeight="1" x14ac:dyDescent="0.45">
      <c r="A402" s="201">
        <v>392</v>
      </c>
      <c r="B402" s="201">
        <f t="shared" si="148"/>
        <v>7</v>
      </c>
      <c r="C402" s="202">
        <f t="shared" si="149"/>
        <v>7331411</v>
      </c>
      <c r="E402" s="222" t="s">
        <v>234</v>
      </c>
      <c r="F402" s="222" t="s">
        <v>234</v>
      </c>
      <c r="G402" s="222" t="s">
        <v>234</v>
      </c>
      <c r="H402" s="222" t="s">
        <v>234</v>
      </c>
      <c r="I402" s="222" t="s">
        <v>234</v>
      </c>
      <c r="J402" s="230">
        <v>7331411</v>
      </c>
      <c r="K402" s="222" t="s">
        <v>234</v>
      </c>
      <c r="L402" s="222" t="s">
        <v>234</v>
      </c>
      <c r="M402" s="230" t="s">
        <v>376</v>
      </c>
      <c r="N402" s="224"/>
      <c r="P402" s="225">
        <f>N402</f>
        <v>0</v>
      </c>
      <c r="R402" s="224"/>
      <c r="T402" s="225">
        <f>R402</f>
        <v>0</v>
      </c>
    </row>
    <row r="403" spans="1:20" ht="15" customHeight="1" x14ac:dyDescent="0.45">
      <c r="A403" s="201">
        <v>393</v>
      </c>
      <c r="B403" s="201">
        <f t="shared" si="148"/>
        <v>7</v>
      </c>
      <c r="C403" s="202">
        <f t="shared" si="149"/>
        <v>7331412</v>
      </c>
      <c r="E403" s="222" t="s">
        <v>234</v>
      </c>
      <c r="F403" s="222" t="s">
        <v>234</v>
      </c>
      <c r="G403" s="222" t="s">
        <v>234</v>
      </c>
      <c r="H403" s="222" t="s">
        <v>234</v>
      </c>
      <c r="I403" s="222" t="s">
        <v>234</v>
      </c>
      <c r="J403" s="230">
        <v>7331412</v>
      </c>
      <c r="K403" s="222" t="s">
        <v>234</v>
      </c>
      <c r="L403" s="222" t="s">
        <v>234</v>
      </c>
      <c r="M403" s="230" t="s">
        <v>719</v>
      </c>
      <c r="N403" s="224"/>
      <c r="P403" s="225">
        <f>N403</f>
        <v>0</v>
      </c>
      <c r="R403" s="224"/>
      <c r="T403" s="225">
        <f>R403</f>
        <v>0</v>
      </c>
    </row>
    <row r="404" spans="1:20" ht="15" customHeight="1" x14ac:dyDescent="0.45">
      <c r="A404" s="201">
        <v>394</v>
      </c>
      <c r="B404" s="201">
        <f t="shared" si="148"/>
        <v>6</v>
      </c>
      <c r="C404" s="202">
        <f t="shared" si="149"/>
        <v>733142</v>
      </c>
      <c r="E404" s="222" t="s">
        <v>234</v>
      </c>
      <c r="F404" s="222" t="s">
        <v>234</v>
      </c>
      <c r="G404" s="222" t="s">
        <v>234</v>
      </c>
      <c r="H404" s="222" t="s">
        <v>234</v>
      </c>
      <c r="I404" s="229">
        <v>733142</v>
      </c>
      <c r="J404" s="222" t="s">
        <v>234</v>
      </c>
      <c r="K404" s="222" t="s">
        <v>234</v>
      </c>
      <c r="L404" s="222" t="s">
        <v>234</v>
      </c>
      <c r="M404" s="229" t="s">
        <v>720</v>
      </c>
      <c r="N404" s="224"/>
      <c r="P404" s="225">
        <f>N404-P405-P406</f>
        <v>0</v>
      </c>
      <c r="R404" s="224"/>
      <c r="T404" s="225">
        <f>R404+T405+T406</f>
        <v>0</v>
      </c>
    </row>
    <row r="405" spans="1:20" ht="15" customHeight="1" x14ac:dyDescent="0.45">
      <c r="A405" s="201">
        <v>395</v>
      </c>
      <c r="B405" s="201">
        <f t="shared" si="148"/>
        <v>7</v>
      </c>
      <c r="C405" s="202">
        <f t="shared" si="149"/>
        <v>7331421</v>
      </c>
      <c r="E405" s="222" t="s">
        <v>234</v>
      </c>
      <c r="F405" s="222" t="s">
        <v>234</v>
      </c>
      <c r="G405" s="222" t="s">
        <v>234</v>
      </c>
      <c r="H405" s="222" t="s">
        <v>234</v>
      </c>
      <c r="I405" s="222" t="s">
        <v>234</v>
      </c>
      <c r="J405" s="230">
        <v>7331421</v>
      </c>
      <c r="K405" s="222" t="s">
        <v>234</v>
      </c>
      <c r="L405" s="222" t="s">
        <v>234</v>
      </c>
      <c r="M405" s="230" t="s">
        <v>376</v>
      </c>
      <c r="N405" s="224"/>
      <c r="P405" s="225">
        <f>N405</f>
        <v>0</v>
      </c>
      <c r="R405" s="224"/>
      <c r="T405" s="225">
        <f>R405</f>
        <v>0</v>
      </c>
    </row>
    <row r="406" spans="1:20" ht="15" customHeight="1" x14ac:dyDescent="0.45">
      <c r="A406" s="201">
        <v>396</v>
      </c>
      <c r="B406" s="201">
        <f t="shared" si="148"/>
        <v>7</v>
      </c>
      <c r="C406" s="202">
        <f t="shared" si="149"/>
        <v>7331422</v>
      </c>
      <c r="E406" s="222" t="s">
        <v>234</v>
      </c>
      <c r="F406" s="222" t="s">
        <v>234</v>
      </c>
      <c r="G406" s="222" t="s">
        <v>234</v>
      </c>
      <c r="H406" s="222" t="s">
        <v>234</v>
      </c>
      <c r="I406" s="222" t="s">
        <v>234</v>
      </c>
      <c r="J406" s="230">
        <v>7331422</v>
      </c>
      <c r="K406" s="222" t="s">
        <v>234</v>
      </c>
      <c r="L406" s="222" t="s">
        <v>234</v>
      </c>
      <c r="M406" s="230" t="s">
        <v>719</v>
      </c>
      <c r="N406" s="224"/>
      <c r="P406" s="225">
        <f>N406-P408-P409-P410-P411-P412-P413-P414-P415-P416</f>
        <v>0</v>
      </c>
      <c r="R406" s="224"/>
      <c r="T406" s="225">
        <f>R406+T408+T409+T410+T411+T412+T413+T414+T415+T416</f>
        <v>0</v>
      </c>
    </row>
    <row r="407" spans="1:20" ht="15" customHeight="1" x14ac:dyDescent="0.45">
      <c r="A407" s="201">
        <v>397</v>
      </c>
      <c r="B407" s="201">
        <f t="shared" si="148"/>
        <v>6</v>
      </c>
      <c r="C407" s="202">
        <f t="shared" si="149"/>
        <v>733143</v>
      </c>
      <c r="E407" s="222" t="s">
        <v>234</v>
      </c>
      <c r="F407" s="222" t="s">
        <v>234</v>
      </c>
      <c r="G407" s="222" t="s">
        <v>234</v>
      </c>
      <c r="H407" s="222" t="s">
        <v>234</v>
      </c>
      <c r="I407" s="229">
        <v>733143</v>
      </c>
      <c r="J407" s="222" t="s">
        <v>234</v>
      </c>
      <c r="K407" s="222" t="s">
        <v>234</v>
      </c>
      <c r="L407" s="222" t="s">
        <v>234</v>
      </c>
      <c r="M407" s="229" t="s">
        <v>468</v>
      </c>
      <c r="N407" s="224"/>
      <c r="P407" s="225">
        <f>N407-P408-P409-P410-P411-P412-P413-P414-P415-P416</f>
        <v>0</v>
      </c>
      <c r="R407" s="224"/>
      <c r="T407" s="225">
        <f>R407</f>
        <v>0</v>
      </c>
    </row>
    <row r="408" spans="1:20" ht="15" customHeight="1" x14ac:dyDescent="0.45">
      <c r="A408" s="201">
        <v>398</v>
      </c>
      <c r="B408" s="201">
        <f t="shared" si="148"/>
        <v>8</v>
      </c>
      <c r="C408" s="202">
        <f t="shared" si="149"/>
        <v>73314301</v>
      </c>
      <c r="E408" s="222" t="s">
        <v>234</v>
      </c>
      <c r="F408" s="222" t="s">
        <v>234</v>
      </c>
      <c r="G408" s="222" t="s">
        <v>234</v>
      </c>
      <c r="H408" s="222" t="s">
        <v>234</v>
      </c>
      <c r="I408" s="222" t="s">
        <v>234</v>
      </c>
      <c r="J408" s="222" t="s">
        <v>234</v>
      </c>
      <c r="K408" s="231">
        <v>73314301</v>
      </c>
      <c r="L408" s="222" t="s">
        <v>234</v>
      </c>
      <c r="M408" s="231" t="s">
        <v>721</v>
      </c>
      <c r="N408" s="224"/>
      <c r="P408" s="225">
        <f t="shared" ref="P408:P416" si="150">N408</f>
        <v>0</v>
      </c>
      <c r="R408" s="224"/>
      <c r="T408" s="225">
        <f t="shared" ref="T408:T416" si="151">R408</f>
        <v>0</v>
      </c>
    </row>
    <row r="409" spans="1:20" ht="15" customHeight="1" x14ac:dyDescent="0.45">
      <c r="A409" s="201">
        <v>399</v>
      </c>
      <c r="B409" s="201">
        <f t="shared" si="148"/>
        <v>8</v>
      </c>
      <c r="C409" s="202">
        <f t="shared" si="149"/>
        <v>73314302</v>
      </c>
      <c r="E409" s="222" t="s">
        <v>234</v>
      </c>
      <c r="F409" s="222" t="s">
        <v>234</v>
      </c>
      <c r="G409" s="222" t="s">
        <v>234</v>
      </c>
      <c r="H409" s="222" t="s">
        <v>234</v>
      </c>
      <c r="I409" s="222" t="s">
        <v>234</v>
      </c>
      <c r="J409" s="222" t="s">
        <v>234</v>
      </c>
      <c r="K409" s="231">
        <v>73314302</v>
      </c>
      <c r="L409" s="222" t="s">
        <v>234</v>
      </c>
      <c r="M409" s="231" t="s">
        <v>722</v>
      </c>
      <c r="N409" s="224"/>
      <c r="P409" s="225">
        <f t="shared" si="150"/>
        <v>0</v>
      </c>
      <c r="R409" s="224"/>
      <c r="T409" s="225">
        <f t="shared" si="151"/>
        <v>0</v>
      </c>
    </row>
    <row r="410" spans="1:20" ht="15" customHeight="1" x14ac:dyDescent="0.45">
      <c r="A410" s="201">
        <v>400</v>
      </c>
      <c r="B410" s="201">
        <f t="shared" si="148"/>
        <v>8</v>
      </c>
      <c r="C410" s="202">
        <f t="shared" si="149"/>
        <v>73314303</v>
      </c>
      <c r="E410" s="222" t="s">
        <v>234</v>
      </c>
      <c r="F410" s="222" t="s">
        <v>234</v>
      </c>
      <c r="G410" s="222" t="s">
        <v>234</v>
      </c>
      <c r="H410" s="222" t="s">
        <v>234</v>
      </c>
      <c r="I410" s="222" t="s">
        <v>234</v>
      </c>
      <c r="J410" s="222" t="s">
        <v>234</v>
      </c>
      <c r="K410" s="231">
        <v>73314303</v>
      </c>
      <c r="L410" s="222" t="s">
        <v>234</v>
      </c>
      <c r="M410" s="231" t="s">
        <v>723</v>
      </c>
      <c r="N410" s="224"/>
      <c r="P410" s="225">
        <f t="shared" si="150"/>
        <v>0</v>
      </c>
      <c r="R410" s="224"/>
      <c r="T410" s="225">
        <f t="shared" si="151"/>
        <v>0</v>
      </c>
    </row>
    <row r="411" spans="1:20" ht="15" customHeight="1" x14ac:dyDescent="0.45">
      <c r="A411" s="201">
        <v>401</v>
      </c>
      <c r="B411" s="201">
        <f t="shared" si="148"/>
        <v>8</v>
      </c>
      <c r="C411" s="202">
        <f t="shared" si="149"/>
        <v>73314304</v>
      </c>
      <c r="E411" s="222" t="s">
        <v>234</v>
      </c>
      <c r="F411" s="222" t="s">
        <v>234</v>
      </c>
      <c r="G411" s="222" t="s">
        <v>234</v>
      </c>
      <c r="H411" s="222" t="s">
        <v>234</v>
      </c>
      <c r="I411" s="222" t="s">
        <v>234</v>
      </c>
      <c r="J411" s="222" t="s">
        <v>234</v>
      </c>
      <c r="K411" s="231">
        <v>73314304</v>
      </c>
      <c r="L411" s="222" t="s">
        <v>234</v>
      </c>
      <c r="M411" s="231" t="s">
        <v>724</v>
      </c>
      <c r="N411" s="224"/>
      <c r="P411" s="225">
        <f t="shared" si="150"/>
        <v>0</v>
      </c>
      <c r="R411" s="224"/>
      <c r="T411" s="225">
        <f t="shared" si="151"/>
        <v>0</v>
      </c>
    </row>
    <row r="412" spans="1:20" ht="15" customHeight="1" x14ac:dyDescent="0.45">
      <c r="A412" s="201">
        <v>402</v>
      </c>
      <c r="B412" s="201">
        <f t="shared" si="148"/>
        <v>8</v>
      </c>
      <c r="C412" s="202">
        <f t="shared" si="149"/>
        <v>73314305</v>
      </c>
      <c r="E412" s="222" t="s">
        <v>234</v>
      </c>
      <c r="F412" s="222" t="s">
        <v>234</v>
      </c>
      <c r="G412" s="222" t="s">
        <v>234</v>
      </c>
      <c r="H412" s="222" t="s">
        <v>234</v>
      </c>
      <c r="I412" s="222" t="s">
        <v>234</v>
      </c>
      <c r="J412" s="222" t="s">
        <v>234</v>
      </c>
      <c r="K412" s="231">
        <v>73314305</v>
      </c>
      <c r="L412" s="222" t="s">
        <v>234</v>
      </c>
      <c r="M412" s="231" t="s">
        <v>725</v>
      </c>
      <c r="N412" s="224"/>
      <c r="P412" s="225">
        <f t="shared" si="150"/>
        <v>0</v>
      </c>
      <c r="R412" s="224"/>
      <c r="T412" s="225">
        <f t="shared" si="151"/>
        <v>0</v>
      </c>
    </row>
    <row r="413" spans="1:20" ht="15" customHeight="1" x14ac:dyDescent="0.45">
      <c r="A413" s="201">
        <v>403</v>
      </c>
      <c r="B413" s="201">
        <f t="shared" si="148"/>
        <v>8</v>
      </c>
      <c r="C413" s="202">
        <f t="shared" si="149"/>
        <v>73314306</v>
      </c>
      <c r="E413" s="222" t="s">
        <v>234</v>
      </c>
      <c r="F413" s="222" t="s">
        <v>234</v>
      </c>
      <c r="G413" s="222" t="s">
        <v>234</v>
      </c>
      <c r="H413" s="222" t="s">
        <v>234</v>
      </c>
      <c r="I413" s="222" t="s">
        <v>234</v>
      </c>
      <c r="J413" s="222" t="s">
        <v>234</v>
      </c>
      <c r="K413" s="231">
        <v>73314306</v>
      </c>
      <c r="L413" s="222" t="s">
        <v>234</v>
      </c>
      <c r="M413" s="231" t="s">
        <v>726</v>
      </c>
      <c r="N413" s="224"/>
      <c r="P413" s="225">
        <f t="shared" si="150"/>
        <v>0</v>
      </c>
      <c r="R413" s="224"/>
      <c r="T413" s="225">
        <f t="shared" si="151"/>
        <v>0</v>
      </c>
    </row>
    <row r="414" spans="1:20" ht="15" customHeight="1" x14ac:dyDescent="0.45">
      <c r="A414" s="201">
        <v>404</v>
      </c>
      <c r="B414" s="201">
        <f t="shared" si="148"/>
        <v>8</v>
      </c>
      <c r="C414" s="202">
        <f t="shared" si="149"/>
        <v>73314307</v>
      </c>
      <c r="E414" s="222" t="s">
        <v>234</v>
      </c>
      <c r="F414" s="222" t="s">
        <v>234</v>
      </c>
      <c r="G414" s="222" t="s">
        <v>234</v>
      </c>
      <c r="H414" s="222" t="s">
        <v>234</v>
      </c>
      <c r="I414" s="222" t="s">
        <v>234</v>
      </c>
      <c r="J414" s="222" t="s">
        <v>234</v>
      </c>
      <c r="K414" s="231">
        <v>73314307</v>
      </c>
      <c r="L414" s="222" t="s">
        <v>234</v>
      </c>
      <c r="M414" s="231" t="s">
        <v>727</v>
      </c>
      <c r="N414" s="224"/>
      <c r="P414" s="225">
        <f t="shared" si="150"/>
        <v>0</v>
      </c>
      <c r="R414" s="224"/>
      <c r="T414" s="225">
        <f t="shared" si="151"/>
        <v>0</v>
      </c>
    </row>
    <row r="415" spans="1:20" ht="15" customHeight="1" x14ac:dyDescent="0.45">
      <c r="A415" s="201">
        <v>405</v>
      </c>
      <c r="B415" s="201">
        <f t="shared" si="148"/>
        <v>8</v>
      </c>
      <c r="C415" s="202">
        <f t="shared" si="149"/>
        <v>73314308</v>
      </c>
      <c r="E415" s="222" t="s">
        <v>234</v>
      </c>
      <c r="F415" s="222" t="s">
        <v>234</v>
      </c>
      <c r="G415" s="222" t="s">
        <v>234</v>
      </c>
      <c r="H415" s="222" t="s">
        <v>234</v>
      </c>
      <c r="I415" s="222" t="s">
        <v>234</v>
      </c>
      <c r="J415" s="222" t="s">
        <v>234</v>
      </c>
      <c r="K415" s="231">
        <v>73314308</v>
      </c>
      <c r="L415" s="222" t="s">
        <v>234</v>
      </c>
      <c r="M415" s="231" t="s">
        <v>728</v>
      </c>
      <c r="N415" s="224"/>
      <c r="P415" s="225">
        <f t="shared" si="150"/>
        <v>0</v>
      </c>
      <c r="R415" s="224"/>
      <c r="T415" s="225">
        <f t="shared" si="151"/>
        <v>0</v>
      </c>
    </row>
    <row r="416" spans="1:20" ht="15" customHeight="1" x14ac:dyDescent="0.45">
      <c r="A416" s="201">
        <v>406</v>
      </c>
      <c r="B416" s="201">
        <f t="shared" si="148"/>
        <v>8</v>
      </c>
      <c r="C416" s="202">
        <f t="shared" si="149"/>
        <v>73314398</v>
      </c>
      <c r="E416" s="222" t="s">
        <v>234</v>
      </c>
      <c r="F416" s="222" t="s">
        <v>234</v>
      </c>
      <c r="G416" s="222" t="s">
        <v>234</v>
      </c>
      <c r="H416" s="222" t="s">
        <v>234</v>
      </c>
      <c r="I416" s="222" t="s">
        <v>234</v>
      </c>
      <c r="J416" s="222" t="s">
        <v>234</v>
      </c>
      <c r="K416" s="231">
        <v>73314398</v>
      </c>
      <c r="L416" s="222" t="s">
        <v>234</v>
      </c>
      <c r="M416" s="231" t="s">
        <v>729</v>
      </c>
      <c r="N416" s="224"/>
      <c r="P416" s="225">
        <f t="shared" si="150"/>
        <v>0</v>
      </c>
      <c r="R416" s="224"/>
      <c r="T416" s="225">
        <f t="shared" si="151"/>
        <v>0</v>
      </c>
    </row>
    <row r="417" spans="1:20" ht="15" customHeight="1" x14ac:dyDescent="0.45">
      <c r="A417" s="201">
        <v>407</v>
      </c>
      <c r="B417" s="201">
        <f t="shared" si="148"/>
        <v>4</v>
      </c>
      <c r="C417" s="202">
        <f t="shared" si="149"/>
        <v>7332</v>
      </c>
      <c r="E417" s="222" t="s">
        <v>234</v>
      </c>
      <c r="F417" s="222" t="s">
        <v>234</v>
      </c>
      <c r="G417" s="226">
        <v>7332</v>
      </c>
      <c r="H417" s="222" t="s">
        <v>234</v>
      </c>
      <c r="I417" s="222" t="s">
        <v>234</v>
      </c>
      <c r="J417" s="222" t="s">
        <v>234</v>
      </c>
      <c r="K417" s="222" t="s">
        <v>234</v>
      </c>
      <c r="L417" s="222" t="s">
        <v>234</v>
      </c>
      <c r="M417" s="226" t="s">
        <v>378</v>
      </c>
      <c r="N417" s="224"/>
      <c r="P417" s="225">
        <f>N417-SUM(P418:P445)</f>
        <v>0</v>
      </c>
      <c r="R417" s="224"/>
      <c r="T417" s="225">
        <f>R417+T418+T442</f>
        <v>0</v>
      </c>
    </row>
    <row r="418" spans="1:20" ht="15" customHeight="1" x14ac:dyDescent="0.45">
      <c r="A418" s="201">
        <v>408</v>
      </c>
      <c r="B418" s="201">
        <f t="shared" si="148"/>
        <v>5</v>
      </c>
      <c r="C418" s="202">
        <f t="shared" si="149"/>
        <v>73321</v>
      </c>
      <c r="E418" s="222" t="s">
        <v>234</v>
      </c>
      <c r="F418" s="222" t="s">
        <v>234</v>
      </c>
      <c r="G418" s="222" t="s">
        <v>234</v>
      </c>
      <c r="H418" s="227">
        <v>73321</v>
      </c>
      <c r="I418" s="222" t="s">
        <v>234</v>
      </c>
      <c r="J418" s="222" t="s">
        <v>234</v>
      </c>
      <c r="K418" s="222" t="s">
        <v>234</v>
      </c>
      <c r="L418" s="222" t="s">
        <v>234</v>
      </c>
      <c r="M418" s="227" t="s">
        <v>379</v>
      </c>
      <c r="N418" s="224"/>
      <c r="P418" s="225">
        <f>N418-SUM(P419:P441)</f>
        <v>0</v>
      </c>
      <c r="R418" s="224"/>
      <c r="T418" s="225">
        <f>R418+T419+T424+T425+T426+T434+T441</f>
        <v>0</v>
      </c>
    </row>
    <row r="419" spans="1:20" ht="15" customHeight="1" x14ac:dyDescent="0.45">
      <c r="A419" s="201">
        <v>409</v>
      </c>
      <c r="B419" s="201">
        <f t="shared" si="148"/>
        <v>6</v>
      </c>
      <c r="C419" s="202">
        <f t="shared" si="149"/>
        <v>733211</v>
      </c>
      <c r="E419" s="222" t="s">
        <v>234</v>
      </c>
      <c r="F419" s="222" t="s">
        <v>234</v>
      </c>
      <c r="G419" s="222" t="s">
        <v>234</v>
      </c>
      <c r="H419" s="222" t="s">
        <v>234</v>
      </c>
      <c r="I419" s="229">
        <v>733211</v>
      </c>
      <c r="J419" s="222" t="s">
        <v>234</v>
      </c>
      <c r="K419" s="222" t="s">
        <v>234</v>
      </c>
      <c r="L419" s="222" t="s">
        <v>234</v>
      </c>
      <c r="M419" s="229" t="s">
        <v>471</v>
      </c>
      <c r="N419" s="224"/>
      <c r="P419" s="225">
        <f>N419-P420-P421-P422-P423</f>
        <v>0</v>
      </c>
      <c r="R419" s="224"/>
      <c r="T419" s="225">
        <f>R419+T420+T421+T422+T423</f>
        <v>0</v>
      </c>
    </row>
    <row r="420" spans="1:20" ht="15" customHeight="1" x14ac:dyDescent="0.45">
      <c r="A420" s="201">
        <v>410</v>
      </c>
      <c r="B420" s="201">
        <f t="shared" si="148"/>
        <v>7</v>
      </c>
      <c r="C420" s="202">
        <f t="shared" si="149"/>
        <v>7332111</v>
      </c>
      <c r="E420" s="222" t="s">
        <v>234</v>
      </c>
      <c r="F420" s="222" t="s">
        <v>234</v>
      </c>
      <c r="G420" s="222" t="s">
        <v>234</v>
      </c>
      <c r="H420" s="222" t="s">
        <v>234</v>
      </c>
      <c r="I420" s="222" t="s">
        <v>234</v>
      </c>
      <c r="J420" s="230">
        <v>7332111</v>
      </c>
      <c r="K420" s="222" t="s">
        <v>234</v>
      </c>
      <c r="L420" s="222" t="s">
        <v>234</v>
      </c>
      <c r="M420" s="230" t="s">
        <v>1300</v>
      </c>
      <c r="N420" s="224"/>
      <c r="P420" s="225">
        <f>N420</f>
        <v>0</v>
      </c>
      <c r="R420" s="224"/>
      <c r="T420" s="225">
        <f>R420</f>
        <v>0</v>
      </c>
    </row>
    <row r="421" spans="1:20" ht="15" customHeight="1" x14ac:dyDescent="0.45">
      <c r="A421" s="201">
        <v>411</v>
      </c>
      <c r="B421" s="201">
        <f t="shared" si="148"/>
        <v>7</v>
      </c>
      <c r="C421" s="202">
        <f t="shared" si="149"/>
        <v>7332112</v>
      </c>
      <c r="E421" s="222" t="s">
        <v>234</v>
      </c>
      <c r="F421" s="222" t="s">
        <v>234</v>
      </c>
      <c r="G421" s="222" t="s">
        <v>234</v>
      </c>
      <c r="H421" s="222" t="s">
        <v>234</v>
      </c>
      <c r="I421" s="222" t="s">
        <v>234</v>
      </c>
      <c r="J421" s="230">
        <v>7332112</v>
      </c>
      <c r="K421" s="222" t="s">
        <v>234</v>
      </c>
      <c r="L421" s="222" t="s">
        <v>234</v>
      </c>
      <c r="M421" s="230" t="s">
        <v>733</v>
      </c>
      <c r="N421" s="224"/>
      <c r="P421" s="225">
        <f t="shared" ref="P421:P423" si="152">N421</f>
        <v>0</v>
      </c>
      <c r="R421" s="224"/>
      <c r="T421" s="225">
        <f t="shared" ref="T421:T423" si="153">R421</f>
        <v>0</v>
      </c>
    </row>
    <row r="422" spans="1:20" ht="15" customHeight="1" x14ac:dyDescent="0.45">
      <c r="A422" s="201">
        <v>412</v>
      </c>
      <c r="B422" s="201">
        <f t="shared" si="148"/>
        <v>7</v>
      </c>
      <c r="C422" s="202">
        <f t="shared" si="149"/>
        <v>7332113</v>
      </c>
      <c r="E422" s="222" t="s">
        <v>234</v>
      </c>
      <c r="F422" s="222" t="s">
        <v>234</v>
      </c>
      <c r="G422" s="222" t="s">
        <v>234</v>
      </c>
      <c r="H422" s="222" t="s">
        <v>234</v>
      </c>
      <c r="I422" s="222" t="s">
        <v>234</v>
      </c>
      <c r="J422" s="230">
        <v>7332113</v>
      </c>
      <c r="K422" s="222" t="s">
        <v>234</v>
      </c>
      <c r="L422" s="222" t="s">
        <v>234</v>
      </c>
      <c r="M422" s="230" t="s">
        <v>734</v>
      </c>
      <c r="N422" s="224"/>
      <c r="P422" s="225">
        <f t="shared" si="152"/>
        <v>0</v>
      </c>
      <c r="R422" s="224"/>
      <c r="T422" s="225">
        <f t="shared" si="153"/>
        <v>0</v>
      </c>
    </row>
    <row r="423" spans="1:20" ht="15" customHeight="1" x14ac:dyDescent="0.45">
      <c r="A423" s="201">
        <v>413</v>
      </c>
      <c r="B423" s="201">
        <f t="shared" si="148"/>
        <v>7</v>
      </c>
      <c r="C423" s="202">
        <f t="shared" si="149"/>
        <v>7332118</v>
      </c>
      <c r="E423" s="222" t="s">
        <v>234</v>
      </c>
      <c r="F423" s="222" t="s">
        <v>234</v>
      </c>
      <c r="G423" s="222" t="s">
        <v>234</v>
      </c>
      <c r="H423" s="222" t="s">
        <v>234</v>
      </c>
      <c r="I423" s="222" t="s">
        <v>234</v>
      </c>
      <c r="J423" s="230">
        <v>7332118</v>
      </c>
      <c r="K423" s="222" t="s">
        <v>234</v>
      </c>
      <c r="L423" s="222" t="s">
        <v>234</v>
      </c>
      <c r="M423" s="230" t="s">
        <v>735</v>
      </c>
      <c r="N423" s="224"/>
      <c r="P423" s="225">
        <f t="shared" si="152"/>
        <v>0</v>
      </c>
      <c r="R423" s="224"/>
      <c r="T423" s="225">
        <f t="shared" si="153"/>
        <v>0</v>
      </c>
    </row>
    <row r="424" spans="1:20" ht="15" customHeight="1" x14ac:dyDescent="0.45">
      <c r="A424" s="201">
        <v>414</v>
      </c>
      <c r="B424" s="201">
        <f t="shared" si="148"/>
        <v>6</v>
      </c>
      <c r="C424" s="202">
        <f t="shared" si="149"/>
        <v>733212</v>
      </c>
      <c r="E424" s="222" t="s">
        <v>234</v>
      </c>
      <c r="F424" s="222" t="s">
        <v>234</v>
      </c>
      <c r="G424" s="222" t="s">
        <v>234</v>
      </c>
      <c r="H424" s="222" t="s">
        <v>234</v>
      </c>
      <c r="I424" s="229">
        <v>733212</v>
      </c>
      <c r="J424" s="222" t="s">
        <v>234</v>
      </c>
      <c r="K424" s="222" t="s">
        <v>234</v>
      </c>
      <c r="L424" s="222" t="s">
        <v>234</v>
      </c>
      <c r="M424" s="229" t="s">
        <v>1010</v>
      </c>
      <c r="N424" s="224"/>
      <c r="P424" s="225">
        <f>N424</f>
        <v>0</v>
      </c>
      <c r="R424" s="224"/>
      <c r="T424" s="225">
        <f>R424</f>
        <v>0</v>
      </c>
    </row>
    <row r="425" spans="1:20" ht="15" customHeight="1" x14ac:dyDescent="0.45">
      <c r="A425" s="201">
        <v>415</v>
      </c>
      <c r="B425" s="201">
        <f t="shared" si="148"/>
        <v>6</v>
      </c>
      <c r="C425" s="202">
        <f t="shared" si="149"/>
        <v>733213</v>
      </c>
      <c r="E425" s="222" t="s">
        <v>234</v>
      </c>
      <c r="F425" s="222" t="s">
        <v>234</v>
      </c>
      <c r="G425" s="222" t="s">
        <v>234</v>
      </c>
      <c r="H425" s="222" t="s">
        <v>234</v>
      </c>
      <c r="I425" s="229">
        <v>733213</v>
      </c>
      <c r="J425" s="222" t="s">
        <v>234</v>
      </c>
      <c r="K425" s="222" t="s">
        <v>234</v>
      </c>
      <c r="L425" s="222" t="s">
        <v>234</v>
      </c>
      <c r="M425" s="229" t="s">
        <v>473</v>
      </c>
      <c r="N425" s="224"/>
      <c r="P425" s="225">
        <f>N425</f>
        <v>0</v>
      </c>
      <c r="R425" s="224"/>
      <c r="T425" s="225">
        <f>R425</f>
        <v>0</v>
      </c>
    </row>
    <row r="426" spans="1:20" ht="15" customHeight="1" x14ac:dyDescent="0.45">
      <c r="A426" s="201">
        <v>416</v>
      </c>
      <c r="B426" s="201">
        <f t="shared" si="148"/>
        <v>6</v>
      </c>
      <c r="C426" s="202">
        <f t="shared" si="149"/>
        <v>733214</v>
      </c>
      <c r="E426" s="222" t="s">
        <v>234</v>
      </c>
      <c r="F426" s="222" t="s">
        <v>234</v>
      </c>
      <c r="G426" s="222" t="s">
        <v>234</v>
      </c>
      <c r="H426" s="222" t="s">
        <v>234</v>
      </c>
      <c r="I426" s="229">
        <v>733214</v>
      </c>
      <c r="J426" s="222" t="s">
        <v>234</v>
      </c>
      <c r="K426" s="222" t="s">
        <v>234</v>
      </c>
      <c r="L426" s="222" t="s">
        <v>234</v>
      </c>
      <c r="M426" s="229" t="s">
        <v>474</v>
      </c>
      <c r="N426" s="224"/>
      <c r="P426" s="225">
        <f>N426-P427-P428-P429-P430-P431-P432-P433</f>
        <v>0</v>
      </c>
      <c r="R426" s="224"/>
      <c r="T426" s="225">
        <f>R426+T427+T428+T429+T430+T431+T432+T433</f>
        <v>0</v>
      </c>
    </row>
    <row r="427" spans="1:20" ht="15" customHeight="1" x14ac:dyDescent="0.45">
      <c r="A427" s="201">
        <v>417</v>
      </c>
      <c r="B427" s="201">
        <f t="shared" si="148"/>
        <v>7</v>
      </c>
      <c r="C427" s="202">
        <f t="shared" si="149"/>
        <v>7332141</v>
      </c>
      <c r="E427" s="222" t="s">
        <v>234</v>
      </c>
      <c r="F427" s="222" t="s">
        <v>234</v>
      </c>
      <c r="G427" s="222" t="s">
        <v>234</v>
      </c>
      <c r="H427" s="222" t="s">
        <v>234</v>
      </c>
      <c r="I427" s="222" t="s">
        <v>234</v>
      </c>
      <c r="J427" s="230">
        <v>7332141</v>
      </c>
      <c r="K427" s="222" t="s">
        <v>234</v>
      </c>
      <c r="L427" s="222" t="s">
        <v>234</v>
      </c>
      <c r="M427" s="230" t="s">
        <v>333</v>
      </c>
      <c r="N427" s="224"/>
      <c r="P427" s="225">
        <f t="shared" ref="P427:P433" si="154">N427</f>
        <v>0</v>
      </c>
      <c r="R427" s="224"/>
      <c r="T427" s="225">
        <f t="shared" ref="T427:T433" si="155">R427</f>
        <v>0</v>
      </c>
    </row>
    <row r="428" spans="1:20" ht="15" customHeight="1" x14ac:dyDescent="0.45">
      <c r="A428" s="201">
        <v>418</v>
      </c>
      <c r="B428" s="201">
        <f t="shared" si="148"/>
        <v>7</v>
      </c>
      <c r="C428" s="202">
        <f t="shared" si="149"/>
        <v>7332142</v>
      </c>
      <c r="E428" s="222" t="s">
        <v>234</v>
      </c>
      <c r="F428" s="222" t="s">
        <v>234</v>
      </c>
      <c r="G428" s="222" t="s">
        <v>234</v>
      </c>
      <c r="H428" s="222" t="s">
        <v>234</v>
      </c>
      <c r="I428" s="222" t="s">
        <v>234</v>
      </c>
      <c r="J428" s="230">
        <v>7332142</v>
      </c>
      <c r="K428" s="222" t="s">
        <v>234</v>
      </c>
      <c r="L428" s="222" t="s">
        <v>234</v>
      </c>
      <c r="M428" s="230" t="s">
        <v>736</v>
      </c>
      <c r="N428" s="224"/>
      <c r="P428" s="225">
        <f t="shared" si="154"/>
        <v>0</v>
      </c>
      <c r="R428" s="224"/>
      <c r="T428" s="225">
        <f t="shared" si="155"/>
        <v>0</v>
      </c>
    </row>
    <row r="429" spans="1:20" ht="15" customHeight="1" x14ac:dyDescent="0.45">
      <c r="A429" s="201">
        <v>419</v>
      </c>
      <c r="B429" s="201">
        <f t="shared" si="148"/>
        <v>7</v>
      </c>
      <c r="C429" s="202">
        <f t="shared" si="149"/>
        <v>7332143</v>
      </c>
      <c r="E429" s="222" t="s">
        <v>234</v>
      </c>
      <c r="F429" s="222" t="s">
        <v>234</v>
      </c>
      <c r="G429" s="222" t="s">
        <v>234</v>
      </c>
      <c r="H429" s="222" t="s">
        <v>234</v>
      </c>
      <c r="I429" s="222" t="s">
        <v>234</v>
      </c>
      <c r="J429" s="230">
        <v>7332143</v>
      </c>
      <c r="K429" s="222" t="s">
        <v>234</v>
      </c>
      <c r="L429" s="222" t="s">
        <v>234</v>
      </c>
      <c r="M429" s="230" t="s">
        <v>334</v>
      </c>
      <c r="N429" s="224"/>
      <c r="P429" s="225">
        <f t="shared" si="154"/>
        <v>0</v>
      </c>
      <c r="R429" s="224"/>
      <c r="T429" s="225">
        <f t="shared" si="155"/>
        <v>0</v>
      </c>
    </row>
    <row r="430" spans="1:20" ht="15" customHeight="1" x14ac:dyDescent="0.45">
      <c r="A430" s="201">
        <v>420</v>
      </c>
      <c r="B430" s="201">
        <f t="shared" si="148"/>
        <v>7</v>
      </c>
      <c r="C430" s="202">
        <f t="shared" si="149"/>
        <v>7332144</v>
      </c>
      <c r="E430" s="222" t="s">
        <v>234</v>
      </c>
      <c r="F430" s="222" t="s">
        <v>234</v>
      </c>
      <c r="G430" s="222" t="s">
        <v>234</v>
      </c>
      <c r="H430" s="222" t="s">
        <v>234</v>
      </c>
      <c r="I430" s="222" t="s">
        <v>234</v>
      </c>
      <c r="J430" s="230">
        <v>7332144</v>
      </c>
      <c r="K430" s="222" t="s">
        <v>234</v>
      </c>
      <c r="L430" s="222" t="s">
        <v>234</v>
      </c>
      <c r="M430" s="230" t="s">
        <v>737</v>
      </c>
      <c r="N430" s="224"/>
      <c r="P430" s="225">
        <f t="shared" si="154"/>
        <v>0</v>
      </c>
      <c r="R430" s="224"/>
      <c r="T430" s="225">
        <f t="shared" si="155"/>
        <v>0</v>
      </c>
    </row>
    <row r="431" spans="1:20" ht="15" customHeight="1" x14ac:dyDescent="0.45">
      <c r="A431" s="201">
        <v>421</v>
      </c>
      <c r="B431" s="201">
        <f t="shared" si="148"/>
        <v>7</v>
      </c>
      <c r="C431" s="202">
        <f t="shared" si="149"/>
        <v>7332145</v>
      </c>
      <c r="E431" s="222" t="s">
        <v>234</v>
      </c>
      <c r="F431" s="222" t="s">
        <v>234</v>
      </c>
      <c r="G431" s="222" t="s">
        <v>234</v>
      </c>
      <c r="H431" s="222" t="s">
        <v>234</v>
      </c>
      <c r="I431" s="222" t="s">
        <v>234</v>
      </c>
      <c r="J431" s="230">
        <v>7332145</v>
      </c>
      <c r="K431" s="222" t="s">
        <v>234</v>
      </c>
      <c r="L431" s="222" t="s">
        <v>234</v>
      </c>
      <c r="M431" s="230" t="s">
        <v>336</v>
      </c>
      <c r="N431" s="224"/>
      <c r="P431" s="225">
        <f t="shared" si="154"/>
        <v>0</v>
      </c>
      <c r="R431" s="224"/>
      <c r="T431" s="225">
        <f t="shared" si="155"/>
        <v>0</v>
      </c>
    </row>
    <row r="432" spans="1:20" ht="15" customHeight="1" x14ac:dyDescent="0.45">
      <c r="A432" s="201">
        <v>422</v>
      </c>
      <c r="B432" s="201">
        <f t="shared" si="148"/>
        <v>7</v>
      </c>
      <c r="C432" s="202">
        <f t="shared" si="149"/>
        <v>7332146</v>
      </c>
      <c r="E432" s="222" t="s">
        <v>234</v>
      </c>
      <c r="F432" s="222" t="s">
        <v>234</v>
      </c>
      <c r="G432" s="222" t="s">
        <v>234</v>
      </c>
      <c r="H432" s="222" t="s">
        <v>234</v>
      </c>
      <c r="I432" s="222" t="s">
        <v>234</v>
      </c>
      <c r="J432" s="230">
        <v>7332146</v>
      </c>
      <c r="K432" s="222" t="s">
        <v>234</v>
      </c>
      <c r="L432" s="222" t="s">
        <v>234</v>
      </c>
      <c r="M432" s="230" t="s">
        <v>738</v>
      </c>
      <c r="N432" s="224"/>
      <c r="P432" s="225">
        <f t="shared" si="154"/>
        <v>0</v>
      </c>
      <c r="R432" s="224"/>
      <c r="T432" s="225">
        <f t="shared" si="155"/>
        <v>0</v>
      </c>
    </row>
    <row r="433" spans="1:20" ht="15" customHeight="1" x14ac:dyDescent="0.45">
      <c r="A433" s="201">
        <v>423</v>
      </c>
      <c r="B433" s="201">
        <f t="shared" si="148"/>
        <v>7</v>
      </c>
      <c r="C433" s="202">
        <f t="shared" si="149"/>
        <v>7332148</v>
      </c>
      <c r="E433" s="222" t="s">
        <v>234</v>
      </c>
      <c r="F433" s="222" t="s">
        <v>234</v>
      </c>
      <c r="G433" s="222" t="s">
        <v>234</v>
      </c>
      <c r="H433" s="222" t="s">
        <v>234</v>
      </c>
      <c r="I433" s="222" t="s">
        <v>234</v>
      </c>
      <c r="J433" s="230">
        <v>7332148</v>
      </c>
      <c r="K433" s="222" t="s">
        <v>234</v>
      </c>
      <c r="L433" s="222" t="s">
        <v>234</v>
      </c>
      <c r="M433" s="230" t="s">
        <v>739</v>
      </c>
      <c r="N433" s="224"/>
      <c r="P433" s="225">
        <f t="shared" si="154"/>
        <v>0</v>
      </c>
      <c r="R433" s="224"/>
      <c r="T433" s="225">
        <f t="shared" si="155"/>
        <v>0</v>
      </c>
    </row>
    <row r="434" spans="1:20" ht="15" customHeight="1" x14ac:dyDescent="0.45">
      <c r="A434" s="201">
        <v>424</v>
      </c>
      <c r="B434" s="201">
        <f t="shared" si="148"/>
        <v>6</v>
      </c>
      <c r="C434" s="202">
        <f t="shared" si="149"/>
        <v>733215</v>
      </c>
      <c r="E434" s="222" t="s">
        <v>234</v>
      </c>
      <c r="F434" s="222" t="s">
        <v>234</v>
      </c>
      <c r="G434" s="222" t="s">
        <v>234</v>
      </c>
      <c r="H434" s="222" t="s">
        <v>234</v>
      </c>
      <c r="I434" s="229">
        <v>733215</v>
      </c>
      <c r="J434" s="222" t="s">
        <v>234</v>
      </c>
      <c r="K434" s="222" t="s">
        <v>234</v>
      </c>
      <c r="L434" s="222" t="s">
        <v>234</v>
      </c>
      <c r="M434" s="229" t="s">
        <v>475</v>
      </c>
      <c r="N434" s="224"/>
      <c r="P434" s="225">
        <f>N434-P435-P436-P437-P438-P439-P440</f>
        <v>0</v>
      </c>
      <c r="R434" s="224"/>
      <c r="T434" s="225">
        <f>R434+T435+T436+T437+T438+T439+T440</f>
        <v>0</v>
      </c>
    </row>
    <row r="435" spans="1:20" ht="15" customHeight="1" x14ac:dyDescent="0.45">
      <c r="A435" s="201">
        <v>425</v>
      </c>
      <c r="B435" s="201">
        <f t="shared" si="148"/>
        <v>7</v>
      </c>
      <c r="C435" s="202">
        <f t="shared" si="149"/>
        <v>7332151</v>
      </c>
      <c r="E435" s="222" t="s">
        <v>234</v>
      </c>
      <c r="F435" s="222" t="s">
        <v>234</v>
      </c>
      <c r="G435" s="222" t="s">
        <v>234</v>
      </c>
      <c r="H435" s="222" t="s">
        <v>234</v>
      </c>
      <c r="I435" s="222" t="s">
        <v>234</v>
      </c>
      <c r="J435" s="230">
        <v>7332151</v>
      </c>
      <c r="K435" s="222" t="s">
        <v>234</v>
      </c>
      <c r="L435" s="222" t="s">
        <v>234</v>
      </c>
      <c r="M435" s="230" t="s">
        <v>740</v>
      </c>
      <c r="N435" s="224"/>
      <c r="P435" s="225">
        <f t="shared" ref="P435:P440" si="156">N435</f>
        <v>0</v>
      </c>
      <c r="R435" s="224"/>
      <c r="T435" s="225">
        <f t="shared" ref="T435:T440" si="157">R435</f>
        <v>0</v>
      </c>
    </row>
    <row r="436" spans="1:20" ht="15" customHeight="1" x14ac:dyDescent="0.45">
      <c r="A436" s="201">
        <v>426</v>
      </c>
      <c r="B436" s="201">
        <f t="shared" si="148"/>
        <v>7</v>
      </c>
      <c r="C436" s="202">
        <f t="shared" si="149"/>
        <v>7332152</v>
      </c>
      <c r="E436" s="222" t="s">
        <v>234</v>
      </c>
      <c r="F436" s="222" t="s">
        <v>234</v>
      </c>
      <c r="G436" s="222" t="s">
        <v>234</v>
      </c>
      <c r="H436" s="222" t="s">
        <v>234</v>
      </c>
      <c r="I436" s="222" t="s">
        <v>234</v>
      </c>
      <c r="J436" s="230">
        <v>7332152</v>
      </c>
      <c r="K436" s="222" t="s">
        <v>234</v>
      </c>
      <c r="L436" s="222" t="s">
        <v>234</v>
      </c>
      <c r="M436" s="230" t="s">
        <v>741</v>
      </c>
      <c r="N436" s="224"/>
      <c r="P436" s="225">
        <f t="shared" si="156"/>
        <v>0</v>
      </c>
      <c r="R436" s="224"/>
      <c r="T436" s="225">
        <f t="shared" si="157"/>
        <v>0</v>
      </c>
    </row>
    <row r="437" spans="1:20" ht="15" customHeight="1" x14ac:dyDescent="0.45">
      <c r="A437" s="201">
        <v>427</v>
      </c>
      <c r="B437" s="201">
        <f t="shared" si="148"/>
        <v>7</v>
      </c>
      <c r="C437" s="202">
        <f t="shared" si="149"/>
        <v>7332153</v>
      </c>
      <c r="E437" s="222" t="s">
        <v>234</v>
      </c>
      <c r="F437" s="222" t="s">
        <v>234</v>
      </c>
      <c r="G437" s="222" t="s">
        <v>234</v>
      </c>
      <c r="H437" s="222" t="s">
        <v>234</v>
      </c>
      <c r="I437" s="222" t="s">
        <v>234</v>
      </c>
      <c r="J437" s="230">
        <v>7332153</v>
      </c>
      <c r="K437" s="222" t="s">
        <v>234</v>
      </c>
      <c r="L437" s="222" t="s">
        <v>234</v>
      </c>
      <c r="M437" s="230" t="s">
        <v>736</v>
      </c>
      <c r="N437" s="224"/>
      <c r="P437" s="225">
        <f t="shared" si="156"/>
        <v>0</v>
      </c>
      <c r="R437" s="224"/>
      <c r="T437" s="225">
        <f t="shared" si="157"/>
        <v>0</v>
      </c>
    </row>
    <row r="438" spans="1:20" ht="15" customHeight="1" x14ac:dyDescent="0.45">
      <c r="A438" s="201">
        <v>428</v>
      </c>
      <c r="B438" s="201">
        <f t="shared" si="148"/>
        <v>7</v>
      </c>
      <c r="C438" s="202">
        <f t="shared" si="149"/>
        <v>7332154</v>
      </c>
      <c r="E438" s="222" t="s">
        <v>234</v>
      </c>
      <c r="F438" s="222" t="s">
        <v>234</v>
      </c>
      <c r="G438" s="222" t="s">
        <v>234</v>
      </c>
      <c r="H438" s="222" t="s">
        <v>234</v>
      </c>
      <c r="I438" s="222" t="s">
        <v>234</v>
      </c>
      <c r="J438" s="230">
        <v>7332154</v>
      </c>
      <c r="K438" s="222" t="s">
        <v>234</v>
      </c>
      <c r="L438" s="222" t="s">
        <v>234</v>
      </c>
      <c r="M438" s="230" t="s">
        <v>334</v>
      </c>
      <c r="N438" s="224"/>
      <c r="P438" s="225">
        <f t="shared" si="156"/>
        <v>0</v>
      </c>
      <c r="R438" s="224"/>
      <c r="T438" s="225">
        <f t="shared" si="157"/>
        <v>0</v>
      </c>
    </row>
    <row r="439" spans="1:20" ht="15" customHeight="1" x14ac:dyDescent="0.45">
      <c r="A439" s="201">
        <v>429</v>
      </c>
      <c r="B439" s="201">
        <f t="shared" si="148"/>
        <v>7</v>
      </c>
      <c r="C439" s="202">
        <f t="shared" si="149"/>
        <v>7332155</v>
      </c>
      <c r="E439" s="222" t="s">
        <v>234</v>
      </c>
      <c r="F439" s="222" t="s">
        <v>234</v>
      </c>
      <c r="G439" s="222" t="s">
        <v>234</v>
      </c>
      <c r="H439" s="222" t="s">
        <v>234</v>
      </c>
      <c r="I439" s="222" t="s">
        <v>234</v>
      </c>
      <c r="J439" s="230">
        <v>7332155</v>
      </c>
      <c r="K439" s="222" t="s">
        <v>234</v>
      </c>
      <c r="L439" s="222" t="s">
        <v>234</v>
      </c>
      <c r="M439" s="230" t="s">
        <v>738</v>
      </c>
      <c r="N439" s="224"/>
      <c r="P439" s="225">
        <f t="shared" si="156"/>
        <v>0</v>
      </c>
      <c r="R439" s="224"/>
      <c r="T439" s="225">
        <f t="shared" si="157"/>
        <v>0</v>
      </c>
    </row>
    <row r="440" spans="1:20" ht="15" customHeight="1" x14ac:dyDescent="0.45">
      <c r="A440" s="201">
        <v>430</v>
      </c>
      <c r="B440" s="201">
        <f t="shared" si="148"/>
        <v>7</v>
      </c>
      <c r="C440" s="202">
        <f t="shared" si="149"/>
        <v>7332158</v>
      </c>
      <c r="E440" s="222" t="s">
        <v>234</v>
      </c>
      <c r="F440" s="222" t="s">
        <v>234</v>
      </c>
      <c r="G440" s="222" t="s">
        <v>234</v>
      </c>
      <c r="H440" s="222" t="s">
        <v>234</v>
      </c>
      <c r="I440" s="222" t="s">
        <v>234</v>
      </c>
      <c r="J440" s="230">
        <v>7332158</v>
      </c>
      <c r="K440" s="222" t="s">
        <v>234</v>
      </c>
      <c r="L440" s="222" t="s">
        <v>234</v>
      </c>
      <c r="M440" s="230" t="s">
        <v>742</v>
      </c>
      <c r="N440" s="224"/>
      <c r="P440" s="225">
        <f t="shared" si="156"/>
        <v>0</v>
      </c>
      <c r="R440" s="224"/>
      <c r="T440" s="225">
        <f t="shared" si="157"/>
        <v>0</v>
      </c>
    </row>
    <row r="441" spans="1:20" ht="15" customHeight="1" x14ac:dyDescent="0.45">
      <c r="A441" s="201">
        <v>431</v>
      </c>
      <c r="B441" s="201">
        <f t="shared" si="148"/>
        <v>6</v>
      </c>
      <c r="C441" s="202">
        <f t="shared" si="149"/>
        <v>733218</v>
      </c>
      <c r="E441" s="222" t="s">
        <v>234</v>
      </c>
      <c r="F441" s="222" t="s">
        <v>234</v>
      </c>
      <c r="G441" s="222" t="s">
        <v>234</v>
      </c>
      <c r="H441" s="222" t="s">
        <v>234</v>
      </c>
      <c r="I441" s="229">
        <v>733218</v>
      </c>
      <c r="J441" s="222" t="s">
        <v>234</v>
      </c>
      <c r="K441" s="222" t="s">
        <v>234</v>
      </c>
      <c r="L441" s="222" t="s">
        <v>234</v>
      </c>
      <c r="M441" s="229" t="s">
        <v>476</v>
      </c>
      <c r="N441" s="224"/>
      <c r="P441" s="225">
        <f>N441</f>
        <v>0</v>
      </c>
      <c r="R441" s="224"/>
      <c r="T441" s="225">
        <f>R441</f>
        <v>0</v>
      </c>
    </row>
    <row r="442" spans="1:20" ht="15" customHeight="1" x14ac:dyDescent="0.45">
      <c r="A442" s="201">
        <v>432</v>
      </c>
      <c r="B442" s="201">
        <f t="shared" si="148"/>
        <v>5</v>
      </c>
      <c r="C442" s="202">
        <f t="shared" si="149"/>
        <v>73322</v>
      </c>
      <c r="E442" s="222" t="s">
        <v>234</v>
      </c>
      <c r="F442" s="222" t="s">
        <v>234</v>
      </c>
      <c r="G442" s="222" t="s">
        <v>234</v>
      </c>
      <c r="H442" s="227">
        <v>73322</v>
      </c>
      <c r="I442" s="222" t="s">
        <v>234</v>
      </c>
      <c r="J442" s="222" t="s">
        <v>234</v>
      </c>
      <c r="K442" s="222" t="s">
        <v>234</v>
      </c>
      <c r="L442" s="222" t="s">
        <v>234</v>
      </c>
      <c r="M442" s="227" t="s">
        <v>380</v>
      </c>
      <c r="N442" s="224"/>
      <c r="P442" s="225">
        <f>N442-P443-P444-P445</f>
        <v>0</v>
      </c>
      <c r="R442" s="224"/>
      <c r="T442" s="225">
        <f>R442+T443+T444+T445</f>
        <v>0</v>
      </c>
    </row>
    <row r="443" spans="1:20" ht="15" customHeight="1" x14ac:dyDescent="0.45">
      <c r="A443" s="201">
        <v>433</v>
      </c>
      <c r="B443" s="201">
        <f t="shared" si="148"/>
        <v>6</v>
      </c>
      <c r="C443" s="202">
        <f t="shared" si="149"/>
        <v>733221</v>
      </c>
      <c r="E443" s="222" t="s">
        <v>234</v>
      </c>
      <c r="F443" s="222" t="s">
        <v>234</v>
      </c>
      <c r="G443" s="222" t="s">
        <v>234</v>
      </c>
      <c r="H443" s="222" t="s">
        <v>234</v>
      </c>
      <c r="I443" s="229">
        <v>733221</v>
      </c>
      <c r="J443" s="222" t="s">
        <v>234</v>
      </c>
      <c r="K443" s="222" t="s">
        <v>234</v>
      </c>
      <c r="L443" s="222" t="s">
        <v>234</v>
      </c>
      <c r="M443" s="229" t="s">
        <v>743</v>
      </c>
      <c r="N443" s="224"/>
      <c r="P443" s="225">
        <f t="shared" ref="P443:P445" si="158">N443</f>
        <v>0</v>
      </c>
      <c r="R443" s="224"/>
      <c r="T443" s="225">
        <f t="shared" ref="T443:T445" si="159">R443</f>
        <v>0</v>
      </c>
    </row>
    <row r="444" spans="1:20" ht="15" customHeight="1" x14ac:dyDescent="0.45">
      <c r="A444" s="201">
        <v>434</v>
      </c>
      <c r="B444" s="201">
        <f t="shared" si="148"/>
        <v>6</v>
      </c>
      <c r="C444" s="202">
        <f t="shared" si="149"/>
        <v>733222</v>
      </c>
      <c r="E444" s="222" t="s">
        <v>234</v>
      </c>
      <c r="F444" s="222" t="s">
        <v>234</v>
      </c>
      <c r="G444" s="222" t="s">
        <v>234</v>
      </c>
      <c r="H444" s="222" t="s">
        <v>234</v>
      </c>
      <c r="I444" s="229">
        <v>733222</v>
      </c>
      <c r="J444" s="222" t="s">
        <v>234</v>
      </c>
      <c r="K444" s="222" t="s">
        <v>234</v>
      </c>
      <c r="L444" s="222" t="s">
        <v>234</v>
      </c>
      <c r="M444" s="229" t="s">
        <v>744</v>
      </c>
      <c r="N444" s="224"/>
      <c r="P444" s="225">
        <f t="shared" si="158"/>
        <v>0</v>
      </c>
      <c r="R444" s="224"/>
      <c r="T444" s="225">
        <f t="shared" si="159"/>
        <v>0</v>
      </c>
    </row>
    <row r="445" spans="1:20" ht="15" customHeight="1" x14ac:dyDescent="0.45">
      <c r="A445" s="201">
        <v>435</v>
      </c>
      <c r="B445" s="201">
        <f t="shared" si="148"/>
        <v>6</v>
      </c>
      <c r="C445" s="202">
        <f t="shared" si="149"/>
        <v>733228</v>
      </c>
      <c r="E445" s="222" t="s">
        <v>234</v>
      </c>
      <c r="F445" s="222" t="s">
        <v>234</v>
      </c>
      <c r="G445" s="222" t="s">
        <v>234</v>
      </c>
      <c r="H445" s="222" t="s">
        <v>234</v>
      </c>
      <c r="I445" s="229">
        <v>733228</v>
      </c>
      <c r="J445" s="222" t="s">
        <v>234</v>
      </c>
      <c r="K445" s="222" t="s">
        <v>234</v>
      </c>
      <c r="L445" s="222" t="s">
        <v>234</v>
      </c>
      <c r="M445" s="229" t="s">
        <v>745</v>
      </c>
      <c r="N445" s="224"/>
      <c r="P445" s="225">
        <f t="shared" si="158"/>
        <v>0</v>
      </c>
      <c r="R445" s="224"/>
      <c r="T445" s="225">
        <f t="shared" si="159"/>
        <v>0</v>
      </c>
    </row>
    <row r="446" spans="1:20" ht="15" customHeight="1" x14ac:dyDescent="0.45">
      <c r="A446" s="201">
        <v>436</v>
      </c>
      <c r="B446" s="201">
        <f t="shared" si="148"/>
        <v>4</v>
      </c>
      <c r="C446" s="202">
        <f t="shared" si="149"/>
        <v>7333</v>
      </c>
      <c r="E446" s="222" t="s">
        <v>234</v>
      </c>
      <c r="F446" s="222" t="s">
        <v>234</v>
      </c>
      <c r="G446" s="226">
        <v>7333</v>
      </c>
      <c r="H446" s="222" t="s">
        <v>234</v>
      </c>
      <c r="I446" s="222" t="s">
        <v>234</v>
      </c>
      <c r="J446" s="222" t="s">
        <v>234</v>
      </c>
      <c r="K446" s="222" t="s">
        <v>234</v>
      </c>
      <c r="L446" s="222" t="s">
        <v>234</v>
      </c>
      <c r="M446" s="226" t="s">
        <v>746</v>
      </c>
      <c r="N446" s="224"/>
      <c r="P446" s="225">
        <f>N446-SUM(P447:P468)</f>
        <v>0</v>
      </c>
      <c r="R446" s="224"/>
      <c r="T446" s="225">
        <f>R446+T447+T448+T460+T461+T465+T466+T467+T468</f>
        <v>0</v>
      </c>
    </row>
    <row r="447" spans="1:20" ht="15" customHeight="1" x14ac:dyDescent="0.45">
      <c r="A447" s="201">
        <v>437</v>
      </c>
      <c r="B447" s="201">
        <f t="shared" si="148"/>
        <v>5</v>
      </c>
      <c r="C447" s="202">
        <f t="shared" si="149"/>
        <v>73331</v>
      </c>
      <c r="E447" s="222" t="s">
        <v>234</v>
      </c>
      <c r="F447" s="222" t="s">
        <v>234</v>
      </c>
      <c r="G447" s="222" t="s">
        <v>234</v>
      </c>
      <c r="H447" s="227">
        <v>73331</v>
      </c>
      <c r="I447" s="222" t="s">
        <v>234</v>
      </c>
      <c r="J447" s="222" t="s">
        <v>234</v>
      </c>
      <c r="K447" s="222" t="s">
        <v>234</v>
      </c>
      <c r="L447" s="222" t="s">
        <v>234</v>
      </c>
      <c r="M447" s="227" t="s">
        <v>747</v>
      </c>
      <c r="N447" s="224"/>
      <c r="P447" s="225">
        <f>N447</f>
        <v>0</v>
      </c>
      <c r="R447" s="224"/>
      <c r="T447" s="225">
        <f>R447</f>
        <v>0</v>
      </c>
    </row>
    <row r="448" spans="1:20" ht="15" customHeight="1" x14ac:dyDescent="0.45">
      <c r="A448" s="201">
        <v>438</v>
      </c>
      <c r="B448" s="201">
        <f t="shared" si="148"/>
        <v>5</v>
      </c>
      <c r="C448" s="202">
        <f t="shared" si="149"/>
        <v>73332</v>
      </c>
      <c r="E448" s="222" t="s">
        <v>234</v>
      </c>
      <c r="F448" s="222" t="s">
        <v>234</v>
      </c>
      <c r="G448" s="222" t="s">
        <v>234</v>
      </c>
      <c r="H448" s="227">
        <v>73332</v>
      </c>
      <c r="I448" s="222" t="s">
        <v>234</v>
      </c>
      <c r="J448" s="222" t="s">
        <v>234</v>
      </c>
      <c r="K448" s="222" t="s">
        <v>234</v>
      </c>
      <c r="L448" s="222" t="s">
        <v>234</v>
      </c>
      <c r="M448" s="227" t="s">
        <v>482</v>
      </c>
      <c r="N448" s="224"/>
      <c r="P448" s="225">
        <f>N448-P449-P450-P451-P452-P453-P454-P455-P456-P457-P458-P459</f>
        <v>0</v>
      </c>
      <c r="R448" s="224"/>
      <c r="T448" s="225">
        <f>R448+T449+T455+T459</f>
        <v>0</v>
      </c>
    </row>
    <row r="449" spans="1:20" ht="15" customHeight="1" x14ac:dyDescent="0.45">
      <c r="A449" s="201">
        <v>439</v>
      </c>
      <c r="B449" s="201">
        <f t="shared" si="148"/>
        <v>6</v>
      </c>
      <c r="C449" s="202">
        <f t="shared" si="149"/>
        <v>733321</v>
      </c>
      <c r="E449" s="222" t="s">
        <v>234</v>
      </c>
      <c r="F449" s="222" t="s">
        <v>234</v>
      </c>
      <c r="G449" s="222" t="s">
        <v>234</v>
      </c>
      <c r="H449" s="222" t="s">
        <v>234</v>
      </c>
      <c r="I449" s="229">
        <v>733321</v>
      </c>
      <c r="J449" s="222" t="s">
        <v>234</v>
      </c>
      <c r="K449" s="222" t="s">
        <v>234</v>
      </c>
      <c r="L449" s="222" t="s">
        <v>234</v>
      </c>
      <c r="M449" s="229" t="s">
        <v>748</v>
      </c>
      <c r="N449" s="224"/>
      <c r="P449" s="225">
        <f>N449-P450-P451-P452-P453-P454</f>
        <v>0</v>
      </c>
      <c r="R449" s="224"/>
      <c r="T449" s="225">
        <f>R449+T450+T451+T452+T453+T454</f>
        <v>0</v>
      </c>
    </row>
    <row r="450" spans="1:20" ht="15" customHeight="1" x14ac:dyDescent="0.45">
      <c r="A450" s="201">
        <v>440</v>
      </c>
      <c r="B450" s="201">
        <f t="shared" si="148"/>
        <v>7</v>
      </c>
      <c r="C450" s="202">
        <f t="shared" si="149"/>
        <v>7333211</v>
      </c>
      <c r="E450" s="222" t="s">
        <v>234</v>
      </c>
      <c r="F450" s="222" t="s">
        <v>234</v>
      </c>
      <c r="G450" s="222" t="s">
        <v>234</v>
      </c>
      <c r="H450" s="222" t="s">
        <v>234</v>
      </c>
      <c r="I450" s="222" t="s">
        <v>234</v>
      </c>
      <c r="J450" s="230">
        <v>7333211</v>
      </c>
      <c r="K450" s="222" t="s">
        <v>234</v>
      </c>
      <c r="L450" s="222" t="s">
        <v>234</v>
      </c>
      <c r="M450" s="230" t="s">
        <v>749</v>
      </c>
      <c r="N450" s="224"/>
      <c r="P450" s="225">
        <f t="shared" ref="P450:P454" si="160">N450</f>
        <v>0</v>
      </c>
      <c r="R450" s="224"/>
      <c r="T450" s="225">
        <f t="shared" ref="T450:T454" si="161">R450</f>
        <v>0</v>
      </c>
    </row>
    <row r="451" spans="1:20" ht="15" customHeight="1" x14ac:dyDescent="0.45">
      <c r="A451" s="201">
        <v>441</v>
      </c>
      <c r="B451" s="201">
        <f t="shared" si="148"/>
        <v>7</v>
      </c>
      <c r="C451" s="202">
        <f t="shared" si="149"/>
        <v>7333212</v>
      </c>
      <c r="E451" s="222" t="s">
        <v>234</v>
      </c>
      <c r="F451" s="222" t="s">
        <v>234</v>
      </c>
      <c r="G451" s="222" t="s">
        <v>234</v>
      </c>
      <c r="H451" s="222" t="s">
        <v>234</v>
      </c>
      <c r="I451" s="222" t="s">
        <v>234</v>
      </c>
      <c r="J451" s="230">
        <v>7333212</v>
      </c>
      <c r="K451" s="222" t="s">
        <v>234</v>
      </c>
      <c r="L451" s="222" t="s">
        <v>234</v>
      </c>
      <c r="M451" s="230" t="s">
        <v>750</v>
      </c>
      <c r="N451" s="224"/>
      <c r="P451" s="225">
        <f t="shared" si="160"/>
        <v>0</v>
      </c>
      <c r="R451" s="224"/>
      <c r="T451" s="225">
        <f t="shared" si="161"/>
        <v>0</v>
      </c>
    </row>
    <row r="452" spans="1:20" ht="15" customHeight="1" x14ac:dyDescent="0.45">
      <c r="A452" s="201">
        <v>442</v>
      </c>
      <c r="B452" s="201">
        <f t="shared" si="148"/>
        <v>7</v>
      </c>
      <c r="C452" s="202">
        <f t="shared" si="149"/>
        <v>7333213</v>
      </c>
      <c r="E452" s="222" t="s">
        <v>234</v>
      </c>
      <c r="F452" s="222" t="s">
        <v>234</v>
      </c>
      <c r="G452" s="222" t="s">
        <v>234</v>
      </c>
      <c r="H452" s="222" t="s">
        <v>234</v>
      </c>
      <c r="I452" s="222" t="s">
        <v>234</v>
      </c>
      <c r="J452" s="230">
        <v>7333213</v>
      </c>
      <c r="K452" s="222" t="s">
        <v>234</v>
      </c>
      <c r="L452" s="222" t="s">
        <v>234</v>
      </c>
      <c r="M452" s="230" t="s">
        <v>751</v>
      </c>
      <c r="N452" s="224"/>
      <c r="P452" s="225">
        <f t="shared" si="160"/>
        <v>0</v>
      </c>
      <c r="R452" s="224"/>
      <c r="T452" s="225">
        <f t="shared" si="161"/>
        <v>0</v>
      </c>
    </row>
    <row r="453" spans="1:20" ht="15" customHeight="1" x14ac:dyDescent="0.45">
      <c r="A453" s="201">
        <v>443</v>
      </c>
      <c r="B453" s="201">
        <f t="shared" si="148"/>
        <v>7</v>
      </c>
      <c r="C453" s="202">
        <f t="shared" si="149"/>
        <v>7333214</v>
      </c>
      <c r="E453" s="222" t="s">
        <v>234</v>
      </c>
      <c r="F453" s="222" t="s">
        <v>234</v>
      </c>
      <c r="G453" s="222" t="s">
        <v>234</v>
      </c>
      <c r="H453" s="222" t="s">
        <v>234</v>
      </c>
      <c r="I453" s="222" t="s">
        <v>234</v>
      </c>
      <c r="J453" s="230">
        <v>7333214</v>
      </c>
      <c r="K453" s="222" t="s">
        <v>234</v>
      </c>
      <c r="L453" s="222" t="s">
        <v>234</v>
      </c>
      <c r="M453" s="230" t="s">
        <v>752</v>
      </c>
      <c r="N453" s="224"/>
      <c r="P453" s="225">
        <f t="shared" si="160"/>
        <v>0</v>
      </c>
      <c r="R453" s="224"/>
      <c r="T453" s="225">
        <f t="shared" si="161"/>
        <v>0</v>
      </c>
    </row>
    <row r="454" spans="1:20" ht="15" customHeight="1" x14ac:dyDescent="0.45">
      <c r="A454" s="201">
        <v>444</v>
      </c>
      <c r="B454" s="201">
        <f t="shared" si="148"/>
        <v>7</v>
      </c>
      <c r="C454" s="202">
        <f t="shared" si="149"/>
        <v>7333218</v>
      </c>
      <c r="E454" s="222" t="s">
        <v>234</v>
      </c>
      <c r="F454" s="222" t="s">
        <v>234</v>
      </c>
      <c r="G454" s="222" t="s">
        <v>234</v>
      </c>
      <c r="H454" s="222" t="s">
        <v>234</v>
      </c>
      <c r="I454" s="222" t="s">
        <v>234</v>
      </c>
      <c r="J454" s="230">
        <v>7333218</v>
      </c>
      <c r="K454" s="222" t="s">
        <v>234</v>
      </c>
      <c r="L454" s="222" t="s">
        <v>234</v>
      </c>
      <c r="M454" s="230" t="s">
        <v>753</v>
      </c>
      <c r="N454" s="224"/>
      <c r="P454" s="225">
        <f t="shared" si="160"/>
        <v>0</v>
      </c>
      <c r="R454" s="224"/>
      <c r="T454" s="225">
        <f t="shared" si="161"/>
        <v>0</v>
      </c>
    </row>
    <row r="455" spans="1:20" ht="15" customHeight="1" x14ac:dyDescent="0.45">
      <c r="A455" s="201">
        <v>445</v>
      </c>
      <c r="B455" s="201">
        <f t="shared" si="148"/>
        <v>6</v>
      </c>
      <c r="C455" s="202">
        <f t="shared" si="149"/>
        <v>733322</v>
      </c>
      <c r="E455" s="222" t="s">
        <v>234</v>
      </c>
      <c r="F455" s="222" t="s">
        <v>234</v>
      </c>
      <c r="G455" s="222" t="s">
        <v>234</v>
      </c>
      <c r="H455" s="222" t="s">
        <v>234</v>
      </c>
      <c r="I455" s="229">
        <v>733322</v>
      </c>
      <c r="J455" s="222" t="s">
        <v>234</v>
      </c>
      <c r="K455" s="222" t="s">
        <v>234</v>
      </c>
      <c r="L455" s="222" t="s">
        <v>234</v>
      </c>
      <c r="M455" s="229" t="s">
        <v>754</v>
      </c>
      <c r="N455" s="224"/>
      <c r="P455" s="225">
        <f>N455-P456-P457-P458</f>
        <v>0</v>
      </c>
      <c r="R455" s="224"/>
      <c r="T455" s="225">
        <f>R455+T456+T457+T458</f>
        <v>0</v>
      </c>
    </row>
    <row r="456" spans="1:20" ht="15" customHeight="1" x14ac:dyDescent="0.45">
      <c r="A456" s="201">
        <v>446</v>
      </c>
      <c r="B456" s="201">
        <f t="shared" si="148"/>
        <v>7</v>
      </c>
      <c r="C456" s="202">
        <f t="shared" si="149"/>
        <v>7333221</v>
      </c>
      <c r="E456" s="222" t="s">
        <v>234</v>
      </c>
      <c r="F456" s="222" t="s">
        <v>234</v>
      </c>
      <c r="G456" s="222" t="s">
        <v>234</v>
      </c>
      <c r="H456" s="222" t="s">
        <v>234</v>
      </c>
      <c r="I456" s="222" t="s">
        <v>234</v>
      </c>
      <c r="J456" s="230">
        <v>7333221</v>
      </c>
      <c r="K456" s="222" t="s">
        <v>234</v>
      </c>
      <c r="L456" s="222" t="s">
        <v>234</v>
      </c>
      <c r="M456" s="230" t="s">
        <v>755</v>
      </c>
      <c r="N456" s="224"/>
      <c r="P456" s="225">
        <f t="shared" ref="P456:P458" si="162">N456</f>
        <v>0</v>
      </c>
      <c r="R456" s="224"/>
      <c r="T456" s="225">
        <f t="shared" ref="T456:T458" si="163">R456</f>
        <v>0</v>
      </c>
    </row>
    <row r="457" spans="1:20" ht="15" customHeight="1" x14ac:dyDescent="0.45">
      <c r="A457" s="201">
        <v>447</v>
      </c>
      <c r="B457" s="201">
        <f t="shared" si="148"/>
        <v>7</v>
      </c>
      <c r="C457" s="202">
        <f t="shared" si="149"/>
        <v>7333222</v>
      </c>
      <c r="E457" s="222" t="s">
        <v>234</v>
      </c>
      <c r="F457" s="222" t="s">
        <v>234</v>
      </c>
      <c r="G457" s="222" t="s">
        <v>234</v>
      </c>
      <c r="H457" s="222" t="s">
        <v>234</v>
      </c>
      <c r="I457" s="222" t="s">
        <v>234</v>
      </c>
      <c r="J457" s="230">
        <v>7333222</v>
      </c>
      <c r="K457" s="222" t="s">
        <v>234</v>
      </c>
      <c r="L457" s="222" t="s">
        <v>234</v>
      </c>
      <c r="M457" s="230" t="s">
        <v>756</v>
      </c>
      <c r="N457" s="224"/>
      <c r="P457" s="225">
        <f t="shared" si="162"/>
        <v>0</v>
      </c>
      <c r="R457" s="224"/>
      <c r="T457" s="225">
        <f t="shared" si="163"/>
        <v>0</v>
      </c>
    </row>
    <row r="458" spans="1:20" ht="15" customHeight="1" x14ac:dyDescent="0.45">
      <c r="A458" s="201">
        <v>448</v>
      </c>
      <c r="B458" s="201">
        <f t="shared" si="148"/>
        <v>7</v>
      </c>
      <c r="C458" s="202">
        <f t="shared" si="149"/>
        <v>7333228</v>
      </c>
      <c r="E458" s="222" t="s">
        <v>234</v>
      </c>
      <c r="F458" s="222" t="s">
        <v>234</v>
      </c>
      <c r="G458" s="222" t="s">
        <v>234</v>
      </c>
      <c r="H458" s="222" t="s">
        <v>234</v>
      </c>
      <c r="I458" s="222" t="s">
        <v>234</v>
      </c>
      <c r="J458" s="230">
        <v>7333228</v>
      </c>
      <c r="K458" s="222" t="s">
        <v>234</v>
      </c>
      <c r="L458" s="222" t="s">
        <v>234</v>
      </c>
      <c r="M458" s="230" t="s">
        <v>757</v>
      </c>
      <c r="N458" s="224"/>
      <c r="P458" s="225">
        <f t="shared" si="162"/>
        <v>0</v>
      </c>
      <c r="R458" s="224"/>
      <c r="T458" s="225">
        <f t="shared" si="163"/>
        <v>0</v>
      </c>
    </row>
    <row r="459" spans="1:20" ht="15" customHeight="1" x14ac:dyDescent="0.45">
      <c r="A459" s="201">
        <v>449</v>
      </c>
      <c r="B459" s="201">
        <f t="shared" ref="B459:B522" si="164">LEN(C459)</f>
        <v>6</v>
      </c>
      <c r="C459" s="202">
        <f t="shared" ref="C459:C522" si="165">MAX(E459:L459)</f>
        <v>733328</v>
      </c>
      <c r="E459" s="222" t="s">
        <v>234</v>
      </c>
      <c r="F459" s="222" t="s">
        <v>234</v>
      </c>
      <c r="G459" s="222" t="s">
        <v>234</v>
      </c>
      <c r="H459" s="222" t="s">
        <v>234</v>
      </c>
      <c r="I459" s="229">
        <v>733328</v>
      </c>
      <c r="J459" s="222" t="s">
        <v>234</v>
      </c>
      <c r="K459" s="222" t="s">
        <v>234</v>
      </c>
      <c r="L459" s="222" t="s">
        <v>234</v>
      </c>
      <c r="M459" s="229" t="s">
        <v>758</v>
      </c>
      <c r="N459" s="224"/>
      <c r="P459" s="225">
        <f>N459</f>
        <v>0</v>
      </c>
      <c r="R459" s="224"/>
      <c r="T459" s="225">
        <f>R459</f>
        <v>0</v>
      </c>
    </row>
    <row r="460" spans="1:20" ht="15" customHeight="1" x14ac:dyDescent="0.45">
      <c r="A460" s="201">
        <v>450</v>
      </c>
      <c r="B460" s="201">
        <f t="shared" si="164"/>
        <v>5</v>
      </c>
      <c r="C460" s="202">
        <f t="shared" si="165"/>
        <v>73333</v>
      </c>
      <c r="E460" s="222" t="s">
        <v>234</v>
      </c>
      <c r="F460" s="222" t="s">
        <v>234</v>
      </c>
      <c r="G460" s="222" t="s">
        <v>234</v>
      </c>
      <c r="H460" s="227">
        <v>73333</v>
      </c>
      <c r="I460" s="222" t="s">
        <v>234</v>
      </c>
      <c r="J460" s="222" t="s">
        <v>234</v>
      </c>
      <c r="K460" s="222" t="s">
        <v>234</v>
      </c>
      <c r="L460" s="222" t="s">
        <v>234</v>
      </c>
      <c r="M460" s="227" t="s">
        <v>382</v>
      </c>
      <c r="N460" s="224"/>
      <c r="P460" s="225">
        <f>N460</f>
        <v>0</v>
      </c>
      <c r="R460" s="224"/>
      <c r="T460" s="225">
        <f>R460</f>
        <v>0</v>
      </c>
    </row>
    <row r="461" spans="1:20" ht="15" customHeight="1" x14ac:dyDescent="0.45">
      <c r="A461" s="201">
        <v>451</v>
      </c>
      <c r="B461" s="201">
        <f t="shared" si="164"/>
        <v>5</v>
      </c>
      <c r="C461" s="202">
        <f t="shared" si="165"/>
        <v>73334</v>
      </c>
      <c r="E461" s="222" t="s">
        <v>234</v>
      </c>
      <c r="F461" s="222" t="s">
        <v>234</v>
      </c>
      <c r="G461" s="222" t="s">
        <v>234</v>
      </c>
      <c r="H461" s="227">
        <v>73334</v>
      </c>
      <c r="I461" s="222" t="s">
        <v>234</v>
      </c>
      <c r="J461" s="222" t="s">
        <v>234</v>
      </c>
      <c r="K461" s="222" t="s">
        <v>234</v>
      </c>
      <c r="L461" s="222" t="s">
        <v>234</v>
      </c>
      <c r="M461" s="227" t="s">
        <v>383</v>
      </c>
      <c r="N461" s="224"/>
      <c r="P461" s="225">
        <f>N461-P462-P463-P464</f>
        <v>0</v>
      </c>
      <c r="R461" s="224"/>
      <c r="T461" s="225">
        <f>R461+T462+T463+T464</f>
        <v>0</v>
      </c>
    </row>
    <row r="462" spans="1:20" ht="15" customHeight="1" x14ac:dyDescent="0.45">
      <c r="A462" s="201">
        <v>452</v>
      </c>
      <c r="B462" s="201">
        <f t="shared" si="164"/>
        <v>6</v>
      </c>
      <c r="C462" s="202">
        <f t="shared" si="165"/>
        <v>733341</v>
      </c>
      <c r="E462" s="222" t="s">
        <v>234</v>
      </c>
      <c r="F462" s="222" t="s">
        <v>234</v>
      </c>
      <c r="G462" s="222" t="s">
        <v>234</v>
      </c>
      <c r="H462" s="222" t="s">
        <v>234</v>
      </c>
      <c r="I462" s="229">
        <v>733341</v>
      </c>
      <c r="J462" s="222" t="s">
        <v>234</v>
      </c>
      <c r="K462" s="222" t="s">
        <v>234</v>
      </c>
      <c r="L462" s="222" t="s">
        <v>234</v>
      </c>
      <c r="M462" s="229" t="s">
        <v>383</v>
      </c>
      <c r="N462" s="224"/>
      <c r="P462" s="225">
        <f t="shared" ref="P462:P464" si="166">N462</f>
        <v>0</v>
      </c>
      <c r="R462" s="224"/>
      <c r="T462" s="225">
        <f t="shared" ref="T462:T464" si="167">R462</f>
        <v>0</v>
      </c>
    </row>
    <row r="463" spans="1:20" ht="15" customHeight="1" x14ac:dyDescent="0.45">
      <c r="A463" s="201">
        <v>453</v>
      </c>
      <c r="B463" s="201">
        <f t="shared" si="164"/>
        <v>6</v>
      </c>
      <c r="C463" s="202">
        <f t="shared" si="165"/>
        <v>733342</v>
      </c>
      <c r="E463" s="222" t="s">
        <v>234</v>
      </c>
      <c r="F463" s="222" t="s">
        <v>234</v>
      </c>
      <c r="G463" s="222" t="s">
        <v>234</v>
      </c>
      <c r="H463" s="222" t="s">
        <v>234</v>
      </c>
      <c r="I463" s="229">
        <v>733342</v>
      </c>
      <c r="J463" s="222" t="s">
        <v>234</v>
      </c>
      <c r="K463" s="222" t="s">
        <v>234</v>
      </c>
      <c r="L463" s="222" t="s">
        <v>234</v>
      </c>
      <c r="M463" s="229" t="s">
        <v>1301</v>
      </c>
      <c r="N463" s="224"/>
      <c r="P463" s="225">
        <f t="shared" si="166"/>
        <v>0</v>
      </c>
      <c r="R463" s="224"/>
      <c r="T463" s="225">
        <f t="shared" si="167"/>
        <v>0</v>
      </c>
    </row>
    <row r="464" spans="1:20" ht="15" customHeight="1" x14ac:dyDescent="0.45">
      <c r="A464" s="201">
        <v>454</v>
      </c>
      <c r="B464" s="201">
        <f t="shared" si="164"/>
        <v>6</v>
      </c>
      <c r="C464" s="202">
        <f t="shared" si="165"/>
        <v>733348</v>
      </c>
      <c r="E464" s="222" t="s">
        <v>234</v>
      </c>
      <c r="F464" s="222" t="s">
        <v>234</v>
      </c>
      <c r="G464" s="222" t="s">
        <v>234</v>
      </c>
      <c r="H464" s="222" t="s">
        <v>234</v>
      </c>
      <c r="I464" s="229">
        <v>733348</v>
      </c>
      <c r="J464" s="222" t="s">
        <v>234</v>
      </c>
      <c r="K464" s="222" t="s">
        <v>234</v>
      </c>
      <c r="L464" s="222" t="s">
        <v>234</v>
      </c>
      <c r="M464" s="229" t="s">
        <v>760</v>
      </c>
      <c r="N464" s="224"/>
      <c r="P464" s="225">
        <f t="shared" si="166"/>
        <v>0</v>
      </c>
      <c r="R464" s="224"/>
      <c r="T464" s="225">
        <f t="shared" si="167"/>
        <v>0</v>
      </c>
    </row>
    <row r="465" spans="1:20" ht="15" customHeight="1" x14ac:dyDescent="0.45">
      <c r="A465" s="201">
        <v>455</v>
      </c>
      <c r="B465" s="201">
        <f t="shared" si="164"/>
        <v>5</v>
      </c>
      <c r="C465" s="202">
        <f t="shared" si="165"/>
        <v>73335</v>
      </c>
      <c r="E465" s="222" t="s">
        <v>234</v>
      </c>
      <c r="F465" s="222" t="s">
        <v>234</v>
      </c>
      <c r="G465" s="222" t="s">
        <v>234</v>
      </c>
      <c r="H465" s="227">
        <v>73335</v>
      </c>
      <c r="I465" s="222" t="s">
        <v>234</v>
      </c>
      <c r="J465" s="222" t="s">
        <v>234</v>
      </c>
      <c r="K465" s="222" t="s">
        <v>234</v>
      </c>
      <c r="L465" s="222" t="s">
        <v>234</v>
      </c>
      <c r="M465" s="227" t="s">
        <v>761</v>
      </c>
      <c r="N465" s="224"/>
      <c r="P465" s="225">
        <f>N465</f>
        <v>0</v>
      </c>
      <c r="R465" s="224"/>
      <c r="T465" s="225">
        <f>R465</f>
        <v>0</v>
      </c>
    </row>
    <row r="466" spans="1:20" ht="15" customHeight="1" x14ac:dyDescent="0.45">
      <c r="A466" s="201">
        <v>456</v>
      </c>
      <c r="B466" s="201">
        <f t="shared" si="164"/>
        <v>5</v>
      </c>
      <c r="C466" s="202">
        <f t="shared" si="165"/>
        <v>73336</v>
      </c>
      <c r="E466" s="222" t="s">
        <v>234</v>
      </c>
      <c r="F466" s="222" t="s">
        <v>234</v>
      </c>
      <c r="G466" s="222" t="s">
        <v>234</v>
      </c>
      <c r="H466" s="227">
        <v>73336</v>
      </c>
      <c r="I466" s="222" t="s">
        <v>234</v>
      </c>
      <c r="J466" s="222" t="s">
        <v>234</v>
      </c>
      <c r="K466" s="222" t="s">
        <v>234</v>
      </c>
      <c r="L466" s="222" t="s">
        <v>234</v>
      </c>
      <c r="M466" s="227" t="s">
        <v>762</v>
      </c>
      <c r="N466" s="224"/>
      <c r="P466" s="225">
        <f t="shared" ref="P466:P468" si="168">N466</f>
        <v>0</v>
      </c>
      <c r="R466" s="224"/>
      <c r="T466" s="225">
        <f t="shared" ref="T466:T468" si="169">R466</f>
        <v>0</v>
      </c>
    </row>
    <row r="467" spans="1:20" ht="15" customHeight="1" x14ac:dyDescent="0.45">
      <c r="A467" s="201">
        <v>457</v>
      </c>
      <c r="B467" s="201">
        <f t="shared" si="164"/>
        <v>5</v>
      </c>
      <c r="C467" s="202">
        <f t="shared" si="165"/>
        <v>73337</v>
      </c>
      <c r="E467" s="222" t="s">
        <v>234</v>
      </c>
      <c r="F467" s="222" t="s">
        <v>234</v>
      </c>
      <c r="G467" s="222" t="s">
        <v>234</v>
      </c>
      <c r="H467" s="227">
        <v>73337</v>
      </c>
      <c r="I467" s="222" t="s">
        <v>234</v>
      </c>
      <c r="J467" s="222" t="s">
        <v>234</v>
      </c>
      <c r="K467" s="222" t="s">
        <v>234</v>
      </c>
      <c r="L467" s="222" t="s">
        <v>234</v>
      </c>
      <c r="M467" s="227" t="s">
        <v>290</v>
      </c>
      <c r="N467" s="224"/>
      <c r="P467" s="225">
        <f t="shared" si="168"/>
        <v>0</v>
      </c>
      <c r="R467" s="224"/>
      <c r="T467" s="225">
        <f t="shared" si="169"/>
        <v>0</v>
      </c>
    </row>
    <row r="468" spans="1:20" ht="15" customHeight="1" x14ac:dyDescent="0.45">
      <c r="A468" s="201">
        <v>458</v>
      </c>
      <c r="B468" s="201">
        <f t="shared" si="164"/>
        <v>5</v>
      </c>
      <c r="C468" s="202">
        <f t="shared" si="165"/>
        <v>73338</v>
      </c>
      <c r="E468" s="222" t="s">
        <v>234</v>
      </c>
      <c r="F468" s="222" t="s">
        <v>234</v>
      </c>
      <c r="G468" s="222" t="s">
        <v>234</v>
      </c>
      <c r="H468" s="227">
        <v>73338</v>
      </c>
      <c r="I468" s="222" t="s">
        <v>234</v>
      </c>
      <c r="J468" s="222" t="s">
        <v>234</v>
      </c>
      <c r="K468" s="222" t="s">
        <v>234</v>
      </c>
      <c r="L468" s="222" t="s">
        <v>234</v>
      </c>
      <c r="M468" s="227" t="s">
        <v>387</v>
      </c>
      <c r="N468" s="224"/>
      <c r="P468" s="225">
        <f t="shared" si="168"/>
        <v>0</v>
      </c>
      <c r="R468" s="224"/>
      <c r="T468" s="225">
        <f t="shared" si="169"/>
        <v>0</v>
      </c>
    </row>
    <row r="469" spans="1:20" ht="15" customHeight="1" x14ac:dyDescent="0.45">
      <c r="A469" s="201">
        <v>459</v>
      </c>
      <c r="B469" s="201">
        <f t="shared" si="164"/>
        <v>4</v>
      </c>
      <c r="C469" s="202">
        <f t="shared" si="165"/>
        <v>7334</v>
      </c>
      <c r="E469" s="222" t="s">
        <v>234</v>
      </c>
      <c r="F469" s="222" t="s">
        <v>234</v>
      </c>
      <c r="G469" s="226">
        <v>7334</v>
      </c>
      <c r="H469" s="222" t="s">
        <v>234</v>
      </c>
      <c r="I469" s="222" t="s">
        <v>234</v>
      </c>
      <c r="J469" s="222" t="s">
        <v>234</v>
      </c>
      <c r="K469" s="222" t="s">
        <v>234</v>
      </c>
      <c r="L469" s="222" t="s">
        <v>234</v>
      </c>
      <c r="M469" s="226" t="s">
        <v>763</v>
      </c>
      <c r="N469" s="224"/>
      <c r="P469" s="225">
        <f>N469</f>
        <v>0</v>
      </c>
      <c r="R469" s="224"/>
      <c r="T469" s="225">
        <f>R469</f>
        <v>0</v>
      </c>
    </row>
    <row r="470" spans="1:20" ht="15" customHeight="1" x14ac:dyDescent="0.45">
      <c r="A470" s="201">
        <v>460</v>
      </c>
      <c r="B470" s="201">
        <f t="shared" si="164"/>
        <v>3</v>
      </c>
      <c r="C470" s="202">
        <f t="shared" si="165"/>
        <v>734</v>
      </c>
      <c r="E470" s="222" t="s">
        <v>234</v>
      </c>
      <c r="F470" s="223">
        <v>734</v>
      </c>
      <c r="G470" s="222" t="s">
        <v>234</v>
      </c>
      <c r="H470" s="222" t="s">
        <v>234</v>
      </c>
      <c r="I470" s="222" t="s">
        <v>234</v>
      </c>
      <c r="J470" s="222" t="s">
        <v>234</v>
      </c>
      <c r="K470" s="222" t="s">
        <v>234</v>
      </c>
      <c r="L470" s="222" t="s">
        <v>234</v>
      </c>
      <c r="M470" s="223" t="s">
        <v>1302</v>
      </c>
      <c r="N470" s="224"/>
      <c r="P470" s="225">
        <f>N470-P471-P472-P473-P474-P475</f>
        <v>0</v>
      </c>
      <c r="R470" s="224"/>
      <c r="T470" s="225">
        <f>R470+T471+T472+T473+T474+T475</f>
        <v>0</v>
      </c>
    </row>
    <row r="471" spans="1:20" ht="15" customHeight="1" x14ac:dyDescent="0.45">
      <c r="A471" s="201">
        <v>461</v>
      </c>
      <c r="B471" s="201">
        <f t="shared" si="164"/>
        <v>4</v>
      </c>
      <c r="C471" s="202">
        <f t="shared" si="165"/>
        <v>7341</v>
      </c>
      <c r="E471" s="222" t="s">
        <v>234</v>
      </c>
      <c r="F471" s="222" t="s">
        <v>234</v>
      </c>
      <c r="G471" s="226">
        <v>7341</v>
      </c>
      <c r="H471" s="222" t="s">
        <v>234</v>
      </c>
      <c r="I471" s="222" t="s">
        <v>234</v>
      </c>
      <c r="J471" s="222" t="s">
        <v>234</v>
      </c>
      <c r="K471" s="222" t="s">
        <v>234</v>
      </c>
      <c r="L471" s="222" t="s">
        <v>234</v>
      </c>
      <c r="M471" s="226" t="s">
        <v>765</v>
      </c>
      <c r="N471" s="224"/>
      <c r="P471" s="225">
        <f t="shared" ref="P471:P475" si="170">N471</f>
        <v>0</v>
      </c>
      <c r="R471" s="224"/>
      <c r="T471" s="225">
        <f t="shared" ref="T471:T475" si="171">R471</f>
        <v>0</v>
      </c>
    </row>
    <row r="472" spans="1:20" ht="15" customHeight="1" x14ac:dyDescent="0.45">
      <c r="A472" s="201">
        <v>462</v>
      </c>
      <c r="B472" s="201">
        <f t="shared" si="164"/>
        <v>4</v>
      </c>
      <c r="C472" s="202">
        <f t="shared" si="165"/>
        <v>7342</v>
      </c>
      <c r="E472" s="222" t="s">
        <v>234</v>
      </c>
      <c r="F472" s="222" t="s">
        <v>234</v>
      </c>
      <c r="G472" s="226">
        <v>7342</v>
      </c>
      <c r="H472" s="222" t="s">
        <v>234</v>
      </c>
      <c r="I472" s="222" t="s">
        <v>234</v>
      </c>
      <c r="J472" s="222" t="s">
        <v>234</v>
      </c>
      <c r="K472" s="222" t="s">
        <v>234</v>
      </c>
      <c r="L472" s="222" t="s">
        <v>234</v>
      </c>
      <c r="M472" s="226" t="s">
        <v>766</v>
      </c>
      <c r="N472" s="224"/>
      <c r="P472" s="225">
        <f t="shared" si="170"/>
        <v>0</v>
      </c>
      <c r="R472" s="224"/>
      <c r="T472" s="225">
        <f t="shared" si="171"/>
        <v>0</v>
      </c>
    </row>
    <row r="473" spans="1:20" ht="15" customHeight="1" x14ac:dyDescent="0.45">
      <c r="A473" s="201">
        <v>463</v>
      </c>
      <c r="B473" s="201">
        <f t="shared" si="164"/>
        <v>4</v>
      </c>
      <c r="C473" s="202">
        <f t="shared" si="165"/>
        <v>7343</v>
      </c>
      <c r="E473" s="222" t="s">
        <v>234</v>
      </c>
      <c r="F473" s="222" t="s">
        <v>234</v>
      </c>
      <c r="G473" s="226">
        <v>7343</v>
      </c>
      <c r="H473" s="222" t="s">
        <v>234</v>
      </c>
      <c r="I473" s="222" t="s">
        <v>234</v>
      </c>
      <c r="J473" s="222" t="s">
        <v>234</v>
      </c>
      <c r="K473" s="222" t="s">
        <v>234</v>
      </c>
      <c r="L473" s="222" t="s">
        <v>234</v>
      </c>
      <c r="M473" s="226" t="s">
        <v>767</v>
      </c>
      <c r="N473" s="224"/>
      <c r="P473" s="225">
        <f t="shared" si="170"/>
        <v>0</v>
      </c>
      <c r="R473" s="224"/>
      <c r="T473" s="225">
        <f t="shared" si="171"/>
        <v>0</v>
      </c>
    </row>
    <row r="474" spans="1:20" ht="15" customHeight="1" x14ac:dyDescent="0.45">
      <c r="A474" s="201">
        <v>464</v>
      </c>
      <c r="B474" s="201">
        <f t="shared" si="164"/>
        <v>4</v>
      </c>
      <c r="C474" s="202">
        <f t="shared" si="165"/>
        <v>7344</v>
      </c>
      <c r="E474" s="222" t="s">
        <v>234</v>
      </c>
      <c r="F474" s="222" t="s">
        <v>234</v>
      </c>
      <c r="G474" s="226">
        <v>7344</v>
      </c>
      <c r="H474" s="222" t="s">
        <v>234</v>
      </c>
      <c r="I474" s="222" t="s">
        <v>234</v>
      </c>
      <c r="J474" s="222" t="s">
        <v>234</v>
      </c>
      <c r="K474" s="222" t="s">
        <v>234</v>
      </c>
      <c r="L474" s="222" t="s">
        <v>234</v>
      </c>
      <c r="M474" s="226" t="s">
        <v>768</v>
      </c>
      <c r="N474" s="224"/>
      <c r="P474" s="225">
        <f t="shared" si="170"/>
        <v>0</v>
      </c>
      <c r="R474" s="224"/>
      <c r="T474" s="225">
        <f t="shared" si="171"/>
        <v>0</v>
      </c>
    </row>
    <row r="475" spans="1:20" ht="15" customHeight="1" x14ac:dyDescent="0.45">
      <c r="A475" s="201">
        <v>465</v>
      </c>
      <c r="B475" s="201">
        <f t="shared" si="164"/>
        <v>4</v>
      </c>
      <c r="C475" s="202">
        <f t="shared" si="165"/>
        <v>7345</v>
      </c>
      <c r="E475" s="222" t="s">
        <v>234</v>
      </c>
      <c r="F475" s="222" t="s">
        <v>234</v>
      </c>
      <c r="G475" s="226">
        <v>7345</v>
      </c>
      <c r="H475" s="222" t="s">
        <v>234</v>
      </c>
      <c r="I475" s="222" t="s">
        <v>234</v>
      </c>
      <c r="J475" s="222" t="s">
        <v>234</v>
      </c>
      <c r="K475" s="222" t="s">
        <v>234</v>
      </c>
      <c r="L475" s="222" t="s">
        <v>234</v>
      </c>
      <c r="M475" s="226" t="s">
        <v>769</v>
      </c>
      <c r="N475" s="224"/>
      <c r="P475" s="225">
        <f t="shared" si="170"/>
        <v>0</v>
      </c>
      <c r="R475" s="224"/>
      <c r="T475" s="225">
        <f t="shared" si="171"/>
        <v>0</v>
      </c>
    </row>
    <row r="476" spans="1:20" ht="15" customHeight="1" x14ac:dyDescent="0.45">
      <c r="A476" s="201">
        <v>466</v>
      </c>
      <c r="B476" s="201">
        <f t="shared" si="164"/>
        <v>3</v>
      </c>
      <c r="C476" s="202">
        <f t="shared" si="165"/>
        <v>735</v>
      </c>
      <c r="E476" s="222" t="s">
        <v>234</v>
      </c>
      <c r="F476" s="223">
        <v>735</v>
      </c>
      <c r="G476" s="222" t="s">
        <v>234</v>
      </c>
      <c r="H476" s="222" t="s">
        <v>234</v>
      </c>
      <c r="I476" s="222" t="s">
        <v>234</v>
      </c>
      <c r="J476" s="222" t="s">
        <v>234</v>
      </c>
      <c r="K476" s="222" t="s">
        <v>234</v>
      </c>
      <c r="L476" s="222" t="s">
        <v>234</v>
      </c>
      <c r="M476" s="223" t="s">
        <v>1303</v>
      </c>
      <c r="N476" s="224"/>
      <c r="P476" s="225">
        <f>N476-P477-P478-P479-P480-P481-P482-P483</f>
        <v>0</v>
      </c>
      <c r="R476" s="224"/>
      <c r="T476" s="225">
        <f>R476+T477+T482+T483</f>
        <v>0</v>
      </c>
    </row>
    <row r="477" spans="1:20" ht="15" customHeight="1" x14ac:dyDescent="0.45">
      <c r="A477" s="201">
        <v>467</v>
      </c>
      <c r="B477" s="201">
        <f t="shared" si="164"/>
        <v>4</v>
      </c>
      <c r="C477" s="202">
        <f t="shared" si="165"/>
        <v>7351</v>
      </c>
      <c r="E477" s="222" t="s">
        <v>234</v>
      </c>
      <c r="F477" s="222" t="s">
        <v>234</v>
      </c>
      <c r="G477" s="226">
        <v>7351</v>
      </c>
      <c r="H477" s="222" t="s">
        <v>234</v>
      </c>
      <c r="I477" s="222" t="s">
        <v>234</v>
      </c>
      <c r="J477" s="222" t="s">
        <v>234</v>
      </c>
      <c r="K477" s="222" t="s">
        <v>234</v>
      </c>
      <c r="L477" s="222" t="s">
        <v>234</v>
      </c>
      <c r="M477" s="226" t="s">
        <v>771</v>
      </c>
      <c r="N477" s="224"/>
      <c r="P477" s="225">
        <f>N477-P478-P479-P480-P481</f>
        <v>0</v>
      </c>
      <c r="R477" s="224"/>
      <c r="T477" s="225">
        <f>R477+T478+T479+T480+T481</f>
        <v>0</v>
      </c>
    </row>
    <row r="478" spans="1:20" ht="15" customHeight="1" x14ac:dyDescent="0.45">
      <c r="A478" s="201">
        <v>468</v>
      </c>
      <c r="B478" s="201">
        <f t="shared" si="164"/>
        <v>5</v>
      </c>
      <c r="C478" s="202">
        <f t="shared" si="165"/>
        <v>73511</v>
      </c>
      <c r="E478" s="222" t="s">
        <v>234</v>
      </c>
      <c r="F478" s="222" t="s">
        <v>234</v>
      </c>
      <c r="G478" s="222" t="s">
        <v>234</v>
      </c>
      <c r="H478" s="227">
        <v>73511</v>
      </c>
      <c r="I478" s="222" t="s">
        <v>234</v>
      </c>
      <c r="J478" s="222" t="s">
        <v>234</v>
      </c>
      <c r="K478" s="222" t="s">
        <v>234</v>
      </c>
      <c r="L478" s="222" t="s">
        <v>234</v>
      </c>
      <c r="M478" s="227" t="s">
        <v>1304</v>
      </c>
      <c r="N478" s="224"/>
      <c r="P478" s="225">
        <f t="shared" ref="P478:P481" si="172">N478</f>
        <v>0</v>
      </c>
      <c r="R478" s="224"/>
      <c r="T478" s="225">
        <f t="shared" ref="T478:T481" si="173">R478</f>
        <v>0</v>
      </c>
    </row>
    <row r="479" spans="1:20" ht="15" customHeight="1" x14ac:dyDescent="0.45">
      <c r="A479" s="201">
        <v>469</v>
      </c>
      <c r="B479" s="201">
        <f t="shared" si="164"/>
        <v>5</v>
      </c>
      <c r="C479" s="202">
        <f t="shared" si="165"/>
        <v>73512</v>
      </c>
      <c r="E479" s="222" t="s">
        <v>234</v>
      </c>
      <c r="F479" s="222" t="s">
        <v>234</v>
      </c>
      <c r="G479" s="222" t="s">
        <v>234</v>
      </c>
      <c r="H479" s="227">
        <v>73512</v>
      </c>
      <c r="I479" s="222" t="s">
        <v>234</v>
      </c>
      <c r="J479" s="222" t="s">
        <v>234</v>
      </c>
      <c r="K479" s="222" t="s">
        <v>234</v>
      </c>
      <c r="L479" s="222" t="s">
        <v>234</v>
      </c>
      <c r="M479" s="227" t="s">
        <v>1305</v>
      </c>
      <c r="N479" s="224"/>
      <c r="P479" s="225">
        <f t="shared" si="172"/>
        <v>0</v>
      </c>
      <c r="R479" s="224"/>
      <c r="T479" s="225">
        <f t="shared" si="173"/>
        <v>0</v>
      </c>
    </row>
    <row r="480" spans="1:20" ht="15" customHeight="1" x14ac:dyDescent="0.45">
      <c r="A480" s="201">
        <v>470</v>
      </c>
      <c r="B480" s="201">
        <f t="shared" si="164"/>
        <v>5</v>
      </c>
      <c r="C480" s="202">
        <f t="shared" si="165"/>
        <v>73513</v>
      </c>
      <c r="E480" s="222" t="s">
        <v>234</v>
      </c>
      <c r="F480" s="222" t="s">
        <v>234</v>
      </c>
      <c r="G480" s="222" t="s">
        <v>234</v>
      </c>
      <c r="H480" s="227">
        <v>73513</v>
      </c>
      <c r="I480" s="222" t="s">
        <v>234</v>
      </c>
      <c r="J480" s="222" t="s">
        <v>234</v>
      </c>
      <c r="K480" s="222" t="s">
        <v>234</v>
      </c>
      <c r="L480" s="222" t="s">
        <v>234</v>
      </c>
      <c r="M480" s="227" t="s">
        <v>1306</v>
      </c>
      <c r="N480" s="224"/>
      <c r="P480" s="225">
        <f t="shared" si="172"/>
        <v>0</v>
      </c>
      <c r="R480" s="224"/>
      <c r="T480" s="225">
        <f t="shared" si="173"/>
        <v>0</v>
      </c>
    </row>
    <row r="481" spans="1:20" ht="15" customHeight="1" x14ac:dyDescent="0.45">
      <c r="A481" s="201">
        <v>471</v>
      </c>
      <c r="B481" s="201">
        <f t="shared" si="164"/>
        <v>5</v>
      </c>
      <c r="C481" s="202">
        <f t="shared" si="165"/>
        <v>73518</v>
      </c>
      <c r="E481" s="222" t="s">
        <v>234</v>
      </c>
      <c r="F481" s="222" t="s">
        <v>234</v>
      </c>
      <c r="G481" s="222" t="s">
        <v>234</v>
      </c>
      <c r="H481" s="227">
        <v>73518</v>
      </c>
      <c r="I481" s="222" t="s">
        <v>234</v>
      </c>
      <c r="J481" s="222" t="s">
        <v>234</v>
      </c>
      <c r="K481" s="222" t="s">
        <v>234</v>
      </c>
      <c r="L481" s="222" t="s">
        <v>234</v>
      </c>
      <c r="M481" s="227" t="s">
        <v>1307</v>
      </c>
      <c r="N481" s="224"/>
      <c r="P481" s="225">
        <f t="shared" si="172"/>
        <v>0</v>
      </c>
      <c r="R481" s="224"/>
      <c r="T481" s="225">
        <f t="shared" si="173"/>
        <v>0</v>
      </c>
    </row>
    <row r="482" spans="1:20" ht="15" customHeight="1" x14ac:dyDescent="0.45">
      <c r="A482" s="201">
        <v>472</v>
      </c>
      <c r="B482" s="201">
        <f t="shared" si="164"/>
        <v>4</v>
      </c>
      <c r="C482" s="202">
        <f t="shared" si="165"/>
        <v>7352</v>
      </c>
      <c r="E482" s="222" t="s">
        <v>234</v>
      </c>
      <c r="F482" s="222" t="s">
        <v>234</v>
      </c>
      <c r="G482" s="226">
        <v>7352</v>
      </c>
      <c r="H482" s="222" t="s">
        <v>234</v>
      </c>
      <c r="I482" s="222" t="s">
        <v>234</v>
      </c>
      <c r="J482" s="222" t="s">
        <v>234</v>
      </c>
      <c r="K482" s="222" t="s">
        <v>234</v>
      </c>
      <c r="L482" s="222" t="s">
        <v>234</v>
      </c>
      <c r="M482" s="226" t="s">
        <v>776</v>
      </c>
      <c r="N482" s="224"/>
      <c r="P482" s="225">
        <f>N482</f>
        <v>0</v>
      </c>
      <c r="R482" s="224"/>
      <c r="T482" s="225">
        <f>R482</f>
        <v>0</v>
      </c>
    </row>
    <row r="483" spans="1:20" ht="15" customHeight="1" x14ac:dyDescent="0.45">
      <c r="A483" s="201">
        <v>473</v>
      </c>
      <c r="B483" s="201">
        <f t="shared" si="164"/>
        <v>4</v>
      </c>
      <c r="C483" s="202">
        <f t="shared" si="165"/>
        <v>7353</v>
      </c>
      <c r="E483" s="222" t="s">
        <v>234</v>
      </c>
      <c r="F483" s="222" t="s">
        <v>234</v>
      </c>
      <c r="G483" s="226">
        <v>7353</v>
      </c>
      <c r="H483" s="222" t="s">
        <v>234</v>
      </c>
      <c r="I483" s="222" t="s">
        <v>234</v>
      </c>
      <c r="J483" s="222" t="s">
        <v>234</v>
      </c>
      <c r="K483" s="222" t="s">
        <v>234</v>
      </c>
      <c r="L483" s="222" t="s">
        <v>234</v>
      </c>
      <c r="M483" s="226" t="s">
        <v>777</v>
      </c>
      <c r="N483" s="224"/>
      <c r="P483" s="225">
        <f>N483</f>
        <v>0</v>
      </c>
      <c r="R483" s="224"/>
      <c r="T483" s="225">
        <f>R483</f>
        <v>0</v>
      </c>
    </row>
    <row r="484" spans="1:20" ht="15" customHeight="1" x14ac:dyDescent="0.45">
      <c r="A484" s="201">
        <v>474</v>
      </c>
      <c r="B484" s="201">
        <f t="shared" si="164"/>
        <v>2</v>
      </c>
      <c r="C484" s="202">
        <f t="shared" si="165"/>
        <v>74</v>
      </c>
      <c r="E484" s="219">
        <v>74</v>
      </c>
      <c r="F484" s="219" t="s">
        <v>234</v>
      </c>
      <c r="G484" s="219" t="s">
        <v>234</v>
      </c>
      <c r="H484" s="219" t="s">
        <v>234</v>
      </c>
      <c r="I484" s="219" t="s">
        <v>234</v>
      </c>
      <c r="J484" s="219" t="s">
        <v>234</v>
      </c>
      <c r="K484" s="219" t="s">
        <v>234</v>
      </c>
      <c r="L484" s="219" t="s">
        <v>234</v>
      </c>
      <c r="M484" s="219" t="s">
        <v>1308</v>
      </c>
      <c r="N484" s="220"/>
      <c r="P484" s="221"/>
      <c r="Q484" s="201" t="s">
        <v>234</v>
      </c>
      <c r="R484" s="221"/>
      <c r="T484" s="221"/>
    </row>
    <row r="485" spans="1:20" ht="15" customHeight="1" x14ac:dyDescent="0.45">
      <c r="A485" s="201">
        <v>475</v>
      </c>
      <c r="B485" s="201">
        <f t="shared" si="164"/>
        <v>3</v>
      </c>
      <c r="C485" s="202">
        <f t="shared" si="165"/>
        <v>741</v>
      </c>
      <c r="E485" s="222" t="s">
        <v>234</v>
      </c>
      <c r="F485" s="223">
        <v>741</v>
      </c>
      <c r="G485" s="222" t="s">
        <v>234</v>
      </c>
      <c r="H485" s="222" t="s">
        <v>234</v>
      </c>
      <c r="I485" s="222" t="s">
        <v>234</v>
      </c>
      <c r="J485" s="222" t="s">
        <v>234</v>
      </c>
      <c r="K485" s="222" t="s">
        <v>234</v>
      </c>
      <c r="L485" s="222" t="s">
        <v>234</v>
      </c>
      <c r="M485" s="223" t="s">
        <v>779</v>
      </c>
      <c r="N485" s="224"/>
      <c r="P485" s="225">
        <f>N485-P486-P487-P488-P489-P490-P491-P492-P493-P494-P495-P496-P497</f>
        <v>0</v>
      </c>
      <c r="R485" s="224"/>
      <c r="T485" s="225">
        <f>R485+T486+T492+T493+T494+T495</f>
        <v>0</v>
      </c>
    </row>
    <row r="486" spans="1:20" ht="15" customHeight="1" x14ac:dyDescent="0.45">
      <c r="A486" s="201">
        <v>476</v>
      </c>
      <c r="B486" s="201">
        <f t="shared" si="164"/>
        <v>4</v>
      </c>
      <c r="C486" s="202">
        <f t="shared" si="165"/>
        <v>7411</v>
      </c>
      <c r="E486" s="222" t="s">
        <v>234</v>
      </c>
      <c r="F486" s="222" t="s">
        <v>234</v>
      </c>
      <c r="G486" s="226">
        <v>7411</v>
      </c>
      <c r="H486" s="222" t="s">
        <v>234</v>
      </c>
      <c r="I486" s="222" t="s">
        <v>234</v>
      </c>
      <c r="J486" s="222" t="s">
        <v>234</v>
      </c>
      <c r="K486" s="222" t="s">
        <v>234</v>
      </c>
      <c r="L486" s="222" t="s">
        <v>234</v>
      </c>
      <c r="M486" s="226" t="s">
        <v>780</v>
      </c>
      <c r="N486" s="224"/>
      <c r="P486" s="225">
        <f>N486-P487-P488-P489-P490-P491</f>
        <v>0</v>
      </c>
      <c r="R486" s="224"/>
      <c r="T486" s="225">
        <f>R486+T487+T488+T489+T490+T491</f>
        <v>0</v>
      </c>
    </row>
    <row r="487" spans="1:20" ht="15" customHeight="1" x14ac:dyDescent="0.45">
      <c r="A487" s="201">
        <v>477</v>
      </c>
      <c r="B487" s="201">
        <f t="shared" si="164"/>
        <v>5</v>
      </c>
      <c r="C487" s="202">
        <f t="shared" si="165"/>
        <v>74111</v>
      </c>
      <c r="E487" s="222" t="s">
        <v>234</v>
      </c>
      <c r="F487" s="222" t="s">
        <v>234</v>
      </c>
      <c r="G487" s="222" t="s">
        <v>234</v>
      </c>
      <c r="H487" s="227">
        <v>74111</v>
      </c>
      <c r="I487" s="222" t="s">
        <v>234</v>
      </c>
      <c r="J487" s="222" t="s">
        <v>234</v>
      </c>
      <c r="K487" s="222" t="s">
        <v>234</v>
      </c>
      <c r="L487" s="222" t="s">
        <v>234</v>
      </c>
      <c r="M487" s="227" t="s">
        <v>1309</v>
      </c>
      <c r="N487" s="224"/>
      <c r="P487" s="225">
        <f t="shared" ref="P487:P491" si="174">N487</f>
        <v>0</v>
      </c>
      <c r="R487" s="224"/>
      <c r="T487" s="225">
        <f t="shared" ref="T487:T491" si="175">R487</f>
        <v>0</v>
      </c>
    </row>
    <row r="488" spans="1:20" ht="15" customHeight="1" x14ac:dyDescent="0.45">
      <c r="A488" s="201">
        <v>478</v>
      </c>
      <c r="B488" s="201">
        <f t="shared" si="164"/>
        <v>5</v>
      </c>
      <c r="C488" s="202">
        <f t="shared" si="165"/>
        <v>74112</v>
      </c>
      <c r="E488" s="222" t="s">
        <v>234</v>
      </c>
      <c r="F488" s="222" t="s">
        <v>234</v>
      </c>
      <c r="G488" s="222" t="s">
        <v>234</v>
      </c>
      <c r="H488" s="227">
        <v>74112</v>
      </c>
      <c r="I488" s="222" t="s">
        <v>234</v>
      </c>
      <c r="J488" s="222" t="s">
        <v>234</v>
      </c>
      <c r="K488" s="222" t="s">
        <v>234</v>
      </c>
      <c r="L488" s="222" t="s">
        <v>234</v>
      </c>
      <c r="M488" s="227" t="s">
        <v>1310</v>
      </c>
      <c r="N488" s="224"/>
      <c r="P488" s="225">
        <f t="shared" si="174"/>
        <v>0</v>
      </c>
      <c r="R488" s="224"/>
      <c r="T488" s="225">
        <f t="shared" si="175"/>
        <v>0</v>
      </c>
    </row>
    <row r="489" spans="1:20" ht="15" customHeight="1" x14ac:dyDescent="0.45">
      <c r="A489" s="201">
        <v>479</v>
      </c>
      <c r="B489" s="201">
        <f t="shared" si="164"/>
        <v>5</v>
      </c>
      <c r="C489" s="202">
        <f t="shared" si="165"/>
        <v>74113</v>
      </c>
      <c r="E489" s="222" t="s">
        <v>234</v>
      </c>
      <c r="F489" s="222" t="s">
        <v>234</v>
      </c>
      <c r="G489" s="222" t="s">
        <v>234</v>
      </c>
      <c r="H489" s="227">
        <v>74113</v>
      </c>
      <c r="I489" s="222" t="s">
        <v>234</v>
      </c>
      <c r="J489" s="222" t="s">
        <v>234</v>
      </c>
      <c r="K489" s="222" t="s">
        <v>234</v>
      </c>
      <c r="L489" s="222" t="s">
        <v>234</v>
      </c>
      <c r="M489" s="227" t="s">
        <v>1311</v>
      </c>
      <c r="N489" s="224"/>
      <c r="P489" s="225">
        <f t="shared" si="174"/>
        <v>0</v>
      </c>
      <c r="R489" s="224"/>
      <c r="T489" s="225">
        <f t="shared" si="175"/>
        <v>0</v>
      </c>
    </row>
    <row r="490" spans="1:20" ht="15" customHeight="1" x14ac:dyDescent="0.45">
      <c r="A490" s="201">
        <v>480</v>
      </c>
      <c r="B490" s="201">
        <f t="shared" si="164"/>
        <v>5</v>
      </c>
      <c r="C490" s="202">
        <f t="shared" si="165"/>
        <v>74114</v>
      </c>
      <c r="E490" s="222" t="s">
        <v>234</v>
      </c>
      <c r="F490" s="222" t="s">
        <v>234</v>
      </c>
      <c r="G490" s="222" t="s">
        <v>234</v>
      </c>
      <c r="H490" s="227">
        <v>74114</v>
      </c>
      <c r="I490" s="222" t="s">
        <v>234</v>
      </c>
      <c r="J490" s="222" t="s">
        <v>234</v>
      </c>
      <c r="K490" s="222" t="s">
        <v>234</v>
      </c>
      <c r="L490" s="222" t="s">
        <v>234</v>
      </c>
      <c r="M490" s="227" t="s">
        <v>1312</v>
      </c>
      <c r="N490" s="224"/>
      <c r="P490" s="225">
        <f t="shared" si="174"/>
        <v>0</v>
      </c>
      <c r="R490" s="224"/>
      <c r="T490" s="225">
        <f t="shared" si="175"/>
        <v>0</v>
      </c>
    </row>
    <row r="491" spans="1:20" ht="15" customHeight="1" x14ac:dyDescent="0.45">
      <c r="A491" s="201">
        <v>481</v>
      </c>
      <c r="B491" s="201">
        <f t="shared" si="164"/>
        <v>5</v>
      </c>
      <c r="C491" s="202">
        <f t="shared" si="165"/>
        <v>74118</v>
      </c>
      <c r="E491" s="222" t="s">
        <v>234</v>
      </c>
      <c r="F491" s="222" t="s">
        <v>234</v>
      </c>
      <c r="G491" s="222" t="s">
        <v>234</v>
      </c>
      <c r="H491" s="227">
        <v>74118</v>
      </c>
      <c r="I491" s="222" t="s">
        <v>234</v>
      </c>
      <c r="J491" s="222" t="s">
        <v>234</v>
      </c>
      <c r="K491" s="222" t="s">
        <v>234</v>
      </c>
      <c r="L491" s="222" t="s">
        <v>234</v>
      </c>
      <c r="M491" s="227" t="s">
        <v>1313</v>
      </c>
      <c r="N491" s="224"/>
      <c r="P491" s="225">
        <f t="shared" si="174"/>
        <v>0</v>
      </c>
      <c r="R491" s="224"/>
      <c r="T491" s="225">
        <f t="shared" si="175"/>
        <v>0</v>
      </c>
    </row>
    <row r="492" spans="1:20" ht="15" customHeight="1" x14ac:dyDescent="0.45">
      <c r="A492" s="201">
        <v>482</v>
      </c>
      <c r="B492" s="201">
        <f t="shared" si="164"/>
        <v>4</v>
      </c>
      <c r="C492" s="202">
        <f t="shared" si="165"/>
        <v>7412</v>
      </c>
      <c r="E492" s="222" t="s">
        <v>234</v>
      </c>
      <c r="F492" s="222" t="s">
        <v>234</v>
      </c>
      <c r="G492" s="226">
        <v>7412</v>
      </c>
      <c r="H492" s="222" t="s">
        <v>234</v>
      </c>
      <c r="I492" s="222" t="s">
        <v>234</v>
      </c>
      <c r="J492" s="222" t="s">
        <v>234</v>
      </c>
      <c r="K492" s="222" t="s">
        <v>234</v>
      </c>
      <c r="L492" s="222" t="s">
        <v>234</v>
      </c>
      <c r="M492" s="226" t="s">
        <v>781</v>
      </c>
      <c r="N492" s="224"/>
      <c r="P492" s="225">
        <f>N492</f>
        <v>0</v>
      </c>
      <c r="R492" s="224"/>
      <c r="T492" s="225">
        <f>R492</f>
        <v>0</v>
      </c>
    </row>
    <row r="493" spans="1:20" ht="15" customHeight="1" x14ac:dyDescent="0.45">
      <c r="A493" s="201">
        <v>483</v>
      </c>
      <c r="B493" s="201">
        <f t="shared" si="164"/>
        <v>4</v>
      </c>
      <c r="C493" s="202">
        <f t="shared" si="165"/>
        <v>7413</v>
      </c>
      <c r="E493" s="222" t="s">
        <v>234</v>
      </c>
      <c r="F493" s="222" t="s">
        <v>234</v>
      </c>
      <c r="G493" s="226">
        <v>7413</v>
      </c>
      <c r="H493" s="222" t="s">
        <v>234</v>
      </c>
      <c r="I493" s="222" t="s">
        <v>234</v>
      </c>
      <c r="J493" s="222" t="s">
        <v>234</v>
      </c>
      <c r="K493" s="222" t="s">
        <v>234</v>
      </c>
      <c r="L493" s="222" t="s">
        <v>234</v>
      </c>
      <c r="M493" s="226" t="s">
        <v>1294</v>
      </c>
      <c r="N493" s="224"/>
      <c r="P493" s="225">
        <f t="shared" ref="P493:P494" si="176">N493</f>
        <v>0</v>
      </c>
      <c r="R493" s="224"/>
      <c r="T493" s="225">
        <f t="shared" ref="T493:T494" si="177">R493</f>
        <v>0</v>
      </c>
    </row>
    <row r="494" spans="1:20" ht="15" customHeight="1" x14ac:dyDescent="0.45">
      <c r="A494" s="201">
        <v>484</v>
      </c>
      <c r="B494" s="201">
        <f t="shared" si="164"/>
        <v>4</v>
      </c>
      <c r="C494" s="202">
        <f t="shared" si="165"/>
        <v>7414</v>
      </c>
      <c r="E494" s="222" t="s">
        <v>234</v>
      </c>
      <c r="F494" s="222" t="s">
        <v>234</v>
      </c>
      <c r="G494" s="226">
        <v>7414</v>
      </c>
      <c r="H494" s="222" t="s">
        <v>234</v>
      </c>
      <c r="I494" s="222" t="s">
        <v>234</v>
      </c>
      <c r="J494" s="222" t="s">
        <v>234</v>
      </c>
      <c r="K494" s="222" t="s">
        <v>234</v>
      </c>
      <c r="L494" s="222" t="s">
        <v>234</v>
      </c>
      <c r="M494" s="226" t="s">
        <v>783</v>
      </c>
      <c r="N494" s="224"/>
      <c r="P494" s="225">
        <f t="shared" si="176"/>
        <v>0</v>
      </c>
      <c r="R494" s="224"/>
      <c r="T494" s="225">
        <f t="shared" si="177"/>
        <v>0</v>
      </c>
    </row>
    <row r="495" spans="1:20" ht="15" customHeight="1" x14ac:dyDescent="0.45">
      <c r="A495" s="201">
        <v>485</v>
      </c>
      <c r="B495" s="201">
        <f t="shared" si="164"/>
        <v>4</v>
      </c>
      <c r="C495" s="202">
        <f t="shared" si="165"/>
        <v>7415</v>
      </c>
      <c r="E495" s="222" t="s">
        <v>234</v>
      </c>
      <c r="F495" s="222" t="s">
        <v>234</v>
      </c>
      <c r="G495" s="226">
        <v>7415</v>
      </c>
      <c r="H495" s="222" t="s">
        <v>234</v>
      </c>
      <c r="I495" s="222" t="s">
        <v>234</v>
      </c>
      <c r="J495" s="222" t="s">
        <v>234</v>
      </c>
      <c r="K495" s="222" t="s">
        <v>234</v>
      </c>
      <c r="L495" s="222" t="s">
        <v>234</v>
      </c>
      <c r="M495" s="226" t="s">
        <v>784</v>
      </c>
      <c r="N495" s="224"/>
      <c r="P495" s="225">
        <f>N495-P496-P497</f>
        <v>0</v>
      </c>
      <c r="R495" s="224"/>
      <c r="T495" s="225">
        <f>R495+T496+T497</f>
        <v>0</v>
      </c>
    </row>
    <row r="496" spans="1:20" ht="15" customHeight="1" x14ac:dyDescent="0.45">
      <c r="A496" s="201">
        <v>486</v>
      </c>
      <c r="B496" s="201">
        <f t="shared" si="164"/>
        <v>5</v>
      </c>
      <c r="C496" s="202">
        <f t="shared" si="165"/>
        <v>74151</v>
      </c>
      <c r="E496" s="222" t="s">
        <v>234</v>
      </c>
      <c r="F496" s="222" t="s">
        <v>234</v>
      </c>
      <c r="G496" s="222" t="s">
        <v>234</v>
      </c>
      <c r="H496" s="227">
        <v>74151</v>
      </c>
      <c r="I496" s="222" t="s">
        <v>234</v>
      </c>
      <c r="J496" s="222" t="s">
        <v>234</v>
      </c>
      <c r="K496" s="222" t="s">
        <v>234</v>
      </c>
      <c r="L496" s="222" t="s">
        <v>234</v>
      </c>
      <c r="M496" s="227" t="s">
        <v>785</v>
      </c>
      <c r="N496" s="224"/>
      <c r="P496" s="225">
        <f t="shared" ref="P496:P497" si="178">N496</f>
        <v>0</v>
      </c>
      <c r="R496" s="224"/>
      <c r="T496" s="225">
        <f t="shared" ref="T496:T497" si="179">R496</f>
        <v>0</v>
      </c>
    </row>
    <row r="497" spans="1:20" ht="15" customHeight="1" x14ac:dyDescent="0.45">
      <c r="A497" s="201">
        <v>487</v>
      </c>
      <c r="B497" s="201">
        <f t="shared" si="164"/>
        <v>5</v>
      </c>
      <c r="C497" s="202">
        <f t="shared" si="165"/>
        <v>74158</v>
      </c>
      <c r="E497" s="222" t="s">
        <v>234</v>
      </c>
      <c r="F497" s="222" t="s">
        <v>234</v>
      </c>
      <c r="G497" s="222" t="s">
        <v>234</v>
      </c>
      <c r="H497" s="227">
        <v>74158</v>
      </c>
      <c r="I497" s="222" t="s">
        <v>234</v>
      </c>
      <c r="J497" s="222" t="s">
        <v>234</v>
      </c>
      <c r="K497" s="222" t="s">
        <v>234</v>
      </c>
      <c r="L497" s="222" t="s">
        <v>234</v>
      </c>
      <c r="M497" s="227" t="s">
        <v>788</v>
      </c>
      <c r="N497" s="224"/>
      <c r="P497" s="225">
        <f t="shared" si="178"/>
        <v>0</v>
      </c>
      <c r="R497" s="224"/>
      <c r="T497" s="225">
        <f t="shared" si="179"/>
        <v>0</v>
      </c>
    </row>
    <row r="498" spans="1:20" ht="15" customHeight="1" x14ac:dyDescent="0.45">
      <c r="A498" s="201">
        <v>488</v>
      </c>
      <c r="B498" s="201">
        <f t="shared" si="164"/>
        <v>3</v>
      </c>
      <c r="C498" s="202">
        <f t="shared" si="165"/>
        <v>742</v>
      </c>
      <c r="E498" s="222" t="s">
        <v>234</v>
      </c>
      <c r="F498" s="223">
        <v>742</v>
      </c>
      <c r="G498" s="222" t="s">
        <v>234</v>
      </c>
      <c r="H498" s="222" t="s">
        <v>234</v>
      </c>
      <c r="I498" s="222" t="s">
        <v>234</v>
      </c>
      <c r="J498" s="222" t="s">
        <v>234</v>
      </c>
      <c r="K498" s="222" t="s">
        <v>234</v>
      </c>
      <c r="L498" s="222" t="s">
        <v>234</v>
      </c>
      <c r="M498" s="223" t="s">
        <v>1314</v>
      </c>
      <c r="N498" s="224"/>
      <c r="P498" s="225">
        <f>N498</f>
        <v>0</v>
      </c>
      <c r="R498" s="224"/>
      <c r="T498" s="225">
        <f>R498</f>
        <v>0</v>
      </c>
    </row>
    <row r="499" spans="1:20" ht="15" customHeight="1" x14ac:dyDescent="0.45">
      <c r="A499" s="201">
        <v>489</v>
      </c>
      <c r="B499" s="201">
        <f t="shared" si="164"/>
        <v>3</v>
      </c>
      <c r="C499" s="202">
        <f t="shared" si="165"/>
        <v>743</v>
      </c>
      <c r="E499" s="222" t="s">
        <v>234</v>
      </c>
      <c r="F499" s="223">
        <v>743</v>
      </c>
      <c r="G499" s="222" t="s">
        <v>234</v>
      </c>
      <c r="H499" s="222" t="s">
        <v>234</v>
      </c>
      <c r="I499" s="222" t="s">
        <v>234</v>
      </c>
      <c r="J499" s="222" t="s">
        <v>234</v>
      </c>
      <c r="K499" s="222" t="s">
        <v>234</v>
      </c>
      <c r="L499" s="222" t="s">
        <v>234</v>
      </c>
      <c r="M499" s="223" t="s">
        <v>1315</v>
      </c>
      <c r="N499" s="224"/>
      <c r="P499" s="225">
        <f>N499</f>
        <v>0</v>
      </c>
      <c r="R499" s="224"/>
      <c r="T499" s="225">
        <f>R499</f>
        <v>0</v>
      </c>
    </row>
    <row r="500" spans="1:20" ht="15" customHeight="1" x14ac:dyDescent="0.45">
      <c r="A500" s="201">
        <v>490</v>
      </c>
      <c r="B500" s="201">
        <f t="shared" si="164"/>
        <v>3</v>
      </c>
      <c r="C500" s="202">
        <f t="shared" si="165"/>
        <v>744</v>
      </c>
      <c r="E500" s="222" t="s">
        <v>234</v>
      </c>
      <c r="F500" s="223">
        <v>744</v>
      </c>
      <c r="G500" s="222" t="s">
        <v>234</v>
      </c>
      <c r="H500" s="222" t="s">
        <v>234</v>
      </c>
      <c r="I500" s="222" t="s">
        <v>234</v>
      </c>
      <c r="J500" s="222" t="s">
        <v>234</v>
      </c>
      <c r="K500" s="222" t="s">
        <v>234</v>
      </c>
      <c r="L500" s="222" t="s">
        <v>234</v>
      </c>
      <c r="M500" s="223" t="s">
        <v>1316</v>
      </c>
      <c r="N500" s="224"/>
      <c r="P500" s="225">
        <f>N500-SUM(P501:P531)</f>
        <v>0</v>
      </c>
      <c r="R500" s="224"/>
      <c r="T500" s="225">
        <f>R500+T501+T507+T508+T509+T515+T522+T527+T531</f>
        <v>0</v>
      </c>
    </row>
    <row r="501" spans="1:20" ht="15" customHeight="1" x14ac:dyDescent="0.45">
      <c r="A501" s="201">
        <v>491</v>
      </c>
      <c r="B501" s="201">
        <f t="shared" si="164"/>
        <v>4</v>
      </c>
      <c r="C501" s="202">
        <f t="shared" si="165"/>
        <v>7441</v>
      </c>
      <c r="E501" s="222" t="s">
        <v>234</v>
      </c>
      <c r="F501" s="222" t="s">
        <v>234</v>
      </c>
      <c r="G501" s="226">
        <v>7441</v>
      </c>
      <c r="H501" s="222" t="s">
        <v>234</v>
      </c>
      <c r="I501" s="222" t="s">
        <v>234</v>
      </c>
      <c r="J501" s="222" t="s">
        <v>234</v>
      </c>
      <c r="K501" s="222" t="s">
        <v>234</v>
      </c>
      <c r="L501" s="222" t="s">
        <v>234</v>
      </c>
      <c r="M501" s="226" t="s">
        <v>1317</v>
      </c>
      <c r="N501" s="224"/>
      <c r="P501" s="225">
        <f>N501-P502-P503-P504-P505-P506</f>
        <v>0</v>
      </c>
      <c r="R501" s="224"/>
      <c r="T501" s="225">
        <f>R501+T502+T505+T506</f>
        <v>0</v>
      </c>
    </row>
    <row r="502" spans="1:20" ht="15" customHeight="1" x14ac:dyDescent="0.45">
      <c r="A502" s="201">
        <v>492</v>
      </c>
      <c r="B502" s="201">
        <f t="shared" si="164"/>
        <v>5</v>
      </c>
      <c r="C502" s="202">
        <f t="shared" si="165"/>
        <v>74411</v>
      </c>
      <c r="E502" s="222" t="s">
        <v>234</v>
      </c>
      <c r="F502" s="222" t="s">
        <v>234</v>
      </c>
      <c r="G502" s="222" t="s">
        <v>234</v>
      </c>
      <c r="H502" s="227">
        <v>74411</v>
      </c>
      <c r="I502" s="222" t="s">
        <v>234</v>
      </c>
      <c r="J502" s="222" t="s">
        <v>234</v>
      </c>
      <c r="K502" s="222" t="s">
        <v>234</v>
      </c>
      <c r="L502" s="222" t="s">
        <v>234</v>
      </c>
      <c r="M502" s="227" t="s">
        <v>1318</v>
      </c>
      <c r="N502" s="224"/>
      <c r="P502" s="225">
        <f>N502-P503-P504</f>
        <v>0</v>
      </c>
      <c r="R502" s="224"/>
      <c r="T502" s="225">
        <f>R502+T503+T504</f>
        <v>0</v>
      </c>
    </row>
    <row r="503" spans="1:20" ht="15" customHeight="1" x14ac:dyDescent="0.45">
      <c r="A503" s="201">
        <v>493</v>
      </c>
      <c r="B503" s="201">
        <f t="shared" si="164"/>
        <v>6</v>
      </c>
      <c r="C503" s="202">
        <f t="shared" si="165"/>
        <v>744111</v>
      </c>
      <c r="E503" s="222" t="s">
        <v>234</v>
      </c>
      <c r="F503" s="222" t="s">
        <v>234</v>
      </c>
      <c r="G503" s="222" t="s">
        <v>234</v>
      </c>
      <c r="H503" s="222" t="s">
        <v>234</v>
      </c>
      <c r="I503" s="229">
        <v>744111</v>
      </c>
      <c r="J503" s="222" t="s">
        <v>234</v>
      </c>
      <c r="K503" s="222" t="s">
        <v>234</v>
      </c>
      <c r="L503" s="222" t="s">
        <v>234</v>
      </c>
      <c r="M503" s="229" t="s">
        <v>1319</v>
      </c>
      <c r="N503" s="224"/>
      <c r="P503" s="225">
        <f t="shared" ref="P503:P504" si="180">N503</f>
        <v>0</v>
      </c>
      <c r="R503" s="224"/>
      <c r="T503" s="225">
        <f t="shared" ref="T503:T504" si="181">R503</f>
        <v>0</v>
      </c>
    </row>
    <row r="504" spans="1:20" ht="15" customHeight="1" x14ac:dyDescent="0.45">
      <c r="A504" s="201">
        <v>494</v>
      </c>
      <c r="B504" s="201">
        <f t="shared" si="164"/>
        <v>6</v>
      </c>
      <c r="C504" s="202">
        <f t="shared" si="165"/>
        <v>744118</v>
      </c>
      <c r="E504" s="222" t="s">
        <v>234</v>
      </c>
      <c r="F504" s="222" t="s">
        <v>234</v>
      </c>
      <c r="G504" s="222" t="s">
        <v>234</v>
      </c>
      <c r="H504" s="222" t="s">
        <v>234</v>
      </c>
      <c r="I504" s="229">
        <v>744118</v>
      </c>
      <c r="J504" s="222" t="s">
        <v>234</v>
      </c>
      <c r="K504" s="222" t="s">
        <v>234</v>
      </c>
      <c r="L504" s="222" t="s">
        <v>234</v>
      </c>
      <c r="M504" s="229" t="s">
        <v>1320</v>
      </c>
      <c r="N504" s="224"/>
      <c r="P504" s="225">
        <f t="shared" si="180"/>
        <v>0</v>
      </c>
      <c r="R504" s="224"/>
      <c r="T504" s="225">
        <f t="shared" si="181"/>
        <v>0</v>
      </c>
    </row>
    <row r="505" spans="1:20" ht="15" customHeight="1" x14ac:dyDescent="0.45">
      <c r="A505" s="201">
        <v>495</v>
      </c>
      <c r="B505" s="201">
        <f t="shared" si="164"/>
        <v>5</v>
      </c>
      <c r="C505" s="202">
        <f t="shared" si="165"/>
        <v>74412</v>
      </c>
      <c r="E505" s="222" t="s">
        <v>234</v>
      </c>
      <c r="F505" s="222" t="s">
        <v>234</v>
      </c>
      <c r="G505" s="222" t="s">
        <v>234</v>
      </c>
      <c r="H505" s="227">
        <v>74412</v>
      </c>
      <c r="I505" s="222" t="s">
        <v>234</v>
      </c>
      <c r="J505" s="222" t="s">
        <v>234</v>
      </c>
      <c r="K505" s="222" t="s">
        <v>234</v>
      </c>
      <c r="L505" s="222" t="s">
        <v>234</v>
      </c>
      <c r="M505" s="227" t="s">
        <v>1321</v>
      </c>
      <c r="N505" s="224"/>
      <c r="P505" s="225">
        <f>N505</f>
        <v>0</v>
      </c>
      <c r="R505" s="224"/>
      <c r="T505" s="225">
        <f>R505</f>
        <v>0</v>
      </c>
    </row>
    <row r="506" spans="1:20" ht="15" customHeight="1" x14ac:dyDescent="0.45">
      <c r="A506" s="201">
        <v>496</v>
      </c>
      <c r="B506" s="201">
        <f t="shared" si="164"/>
        <v>5</v>
      </c>
      <c r="C506" s="202">
        <f t="shared" si="165"/>
        <v>74418</v>
      </c>
      <c r="E506" s="222" t="s">
        <v>234</v>
      </c>
      <c r="F506" s="222" t="s">
        <v>234</v>
      </c>
      <c r="G506" s="222" t="s">
        <v>234</v>
      </c>
      <c r="H506" s="227">
        <v>74418</v>
      </c>
      <c r="I506" s="222" t="s">
        <v>234</v>
      </c>
      <c r="J506" s="222" t="s">
        <v>234</v>
      </c>
      <c r="K506" s="222" t="s">
        <v>234</v>
      </c>
      <c r="L506" s="222" t="s">
        <v>234</v>
      </c>
      <c r="M506" s="227" t="s">
        <v>1322</v>
      </c>
      <c r="N506" s="224"/>
      <c r="P506" s="225">
        <f>N506</f>
        <v>0</v>
      </c>
      <c r="R506" s="224"/>
      <c r="T506" s="225">
        <f>R506</f>
        <v>0</v>
      </c>
    </row>
    <row r="507" spans="1:20" ht="15" customHeight="1" x14ac:dyDescent="0.45">
      <c r="A507" s="201">
        <v>497</v>
      </c>
      <c r="B507" s="201">
        <f t="shared" si="164"/>
        <v>4</v>
      </c>
      <c r="C507" s="202">
        <f t="shared" si="165"/>
        <v>7442</v>
      </c>
      <c r="E507" s="222" t="s">
        <v>234</v>
      </c>
      <c r="F507" s="222" t="s">
        <v>234</v>
      </c>
      <c r="G507" s="226">
        <v>7442</v>
      </c>
      <c r="H507" s="222" t="s">
        <v>234</v>
      </c>
      <c r="I507" s="222" t="s">
        <v>234</v>
      </c>
      <c r="J507" s="222" t="s">
        <v>234</v>
      </c>
      <c r="K507" s="222" t="s">
        <v>234</v>
      </c>
      <c r="L507" s="222" t="s">
        <v>234</v>
      </c>
      <c r="M507" s="226" t="s">
        <v>1323</v>
      </c>
      <c r="N507" s="224"/>
      <c r="P507" s="225">
        <f>N507</f>
        <v>0</v>
      </c>
      <c r="R507" s="224"/>
      <c r="T507" s="225">
        <f>R507</f>
        <v>0</v>
      </c>
    </row>
    <row r="508" spans="1:20" ht="15" customHeight="1" x14ac:dyDescent="0.45">
      <c r="A508" s="201">
        <v>498</v>
      </c>
      <c r="B508" s="201">
        <f t="shared" si="164"/>
        <v>4</v>
      </c>
      <c r="C508" s="202">
        <f t="shared" si="165"/>
        <v>7443</v>
      </c>
      <c r="E508" s="222" t="s">
        <v>234</v>
      </c>
      <c r="F508" s="222" t="s">
        <v>234</v>
      </c>
      <c r="G508" s="226">
        <v>7443</v>
      </c>
      <c r="H508" s="222" t="s">
        <v>234</v>
      </c>
      <c r="I508" s="222" t="s">
        <v>234</v>
      </c>
      <c r="J508" s="222" t="s">
        <v>234</v>
      </c>
      <c r="K508" s="222" t="s">
        <v>234</v>
      </c>
      <c r="L508" s="222" t="s">
        <v>234</v>
      </c>
      <c r="M508" s="226" t="s">
        <v>822</v>
      </c>
      <c r="N508" s="224"/>
      <c r="P508" s="225">
        <f>N508</f>
        <v>0</v>
      </c>
      <c r="R508" s="224"/>
      <c r="T508" s="225">
        <f>R508</f>
        <v>0</v>
      </c>
    </row>
    <row r="509" spans="1:20" ht="15" customHeight="1" x14ac:dyDescent="0.45">
      <c r="A509" s="201">
        <v>499</v>
      </c>
      <c r="B509" s="201">
        <f t="shared" si="164"/>
        <v>4</v>
      </c>
      <c r="C509" s="202">
        <f t="shared" si="165"/>
        <v>7444</v>
      </c>
      <c r="E509" s="222" t="s">
        <v>234</v>
      </c>
      <c r="F509" s="222" t="s">
        <v>234</v>
      </c>
      <c r="G509" s="226">
        <v>7444</v>
      </c>
      <c r="H509" s="222" t="s">
        <v>234</v>
      </c>
      <c r="I509" s="222" t="s">
        <v>234</v>
      </c>
      <c r="J509" s="222" t="s">
        <v>234</v>
      </c>
      <c r="K509" s="222" t="s">
        <v>234</v>
      </c>
      <c r="L509" s="222" t="s">
        <v>234</v>
      </c>
      <c r="M509" s="226" t="s">
        <v>1324</v>
      </c>
      <c r="N509" s="224"/>
      <c r="P509" s="225">
        <f>N509-P510-P511-P512-P513-P514</f>
        <v>0</v>
      </c>
      <c r="R509" s="224"/>
      <c r="T509" s="225">
        <f>R509+T510+T511</f>
        <v>0</v>
      </c>
    </row>
    <row r="510" spans="1:20" ht="15" customHeight="1" x14ac:dyDescent="0.45">
      <c r="A510" s="201">
        <v>500</v>
      </c>
      <c r="B510" s="201">
        <f t="shared" si="164"/>
        <v>5</v>
      </c>
      <c r="C510" s="202">
        <f t="shared" si="165"/>
        <v>74441</v>
      </c>
      <c r="E510" s="222" t="s">
        <v>234</v>
      </c>
      <c r="F510" s="222" t="s">
        <v>234</v>
      </c>
      <c r="G510" s="222" t="s">
        <v>234</v>
      </c>
      <c r="H510" s="227">
        <v>74441</v>
      </c>
      <c r="I510" s="222" t="s">
        <v>234</v>
      </c>
      <c r="J510" s="222" t="s">
        <v>234</v>
      </c>
      <c r="K510" s="222" t="s">
        <v>234</v>
      </c>
      <c r="L510" s="222" t="s">
        <v>234</v>
      </c>
      <c r="M510" s="227" t="s">
        <v>1325</v>
      </c>
      <c r="N510" s="224"/>
      <c r="P510" s="225">
        <f>N510</f>
        <v>0</v>
      </c>
      <c r="R510" s="224"/>
      <c r="T510" s="225">
        <f>R510</f>
        <v>0</v>
      </c>
    </row>
    <row r="511" spans="1:20" ht="15" customHeight="1" x14ac:dyDescent="0.45">
      <c r="A511" s="201">
        <v>501</v>
      </c>
      <c r="B511" s="201">
        <f t="shared" si="164"/>
        <v>5</v>
      </c>
      <c r="C511" s="202">
        <f t="shared" si="165"/>
        <v>74442</v>
      </c>
      <c r="E511" s="222" t="s">
        <v>234</v>
      </c>
      <c r="F511" s="222" t="s">
        <v>234</v>
      </c>
      <c r="G511" s="222" t="s">
        <v>234</v>
      </c>
      <c r="H511" s="227">
        <v>74442</v>
      </c>
      <c r="I511" s="222" t="s">
        <v>234</v>
      </c>
      <c r="J511" s="222" t="s">
        <v>234</v>
      </c>
      <c r="K511" s="222" t="s">
        <v>234</v>
      </c>
      <c r="L511" s="222" t="s">
        <v>234</v>
      </c>
      <c r="M511" s="227" t="s">
        <v>1326</v>
      </c>
      <c r="N511" s="224"/>
      <c r="P511" s="225">
        <f>N511-P512-P513-P514</f>
        <v>0</v>
      </c>
      <c r="R511" s="224"/>
      <c r="T511" s="225">
        <f>R511+T512+T513+T514</f>
        <v>0</v>
      </c>
    </row>
    <row r="512" spans="1:20" ht="15" customHeight="1" x14ac:dyDescent="0.45">
      <c r="A512" s="201">
        <v>502</v>
      </c>
      <c r="B512" s="201">
        <f t="shared" si="164"/>
        <v>6</v>
      </c>
      <c r="C512" s="202">
        <f t="shared" si="165"/>
        <v>744421</v>
      </c>
      <c r="E512" s="222" t="s">
        <v>234</v>
      </c>
      <c r="F512" s="222" t="s">
        <v>234</v>
      </c>
      <c r="G512" s="222" t="s">
        <v>234</v>
      </c>
      <c r="H512" s="222" t="s">
        <v>234</v>
      </c>
      <c r="I512" s="229">
        <v>744421</v>
      </c>
      <c r="J512" s="222" t="s">
        <v>234</v>
      </c>
      <c r="K512" s="222" t="s">
        <v>234</v>
      </c>
      <c r="L512" s="222" t="s">
        <v>234</v>
      </c>
      <c r="M512" s="229" t="s">
        <v>1327</v>
      </c>
      <c r="N512" s="224"/>
      <c r="P512" s="225">
        <f t="shared" ref="P512:P514" si="182">N512</f>
        <v>0</v>
      </c>
      <c r="R512" s="224"/>
      <c r="T512" s="225">
        <f t="shared" ref="T512:T514" si="183">R512</f>
        <v>0</v>
      </c>
    </row>
    <row r="513" spans="1:20" ht="15" customHeight="1" x14ac:dyDescent="0.45">
      <c r="A513" s="201">
        <v>503</v>
      </c>
      <c r="B513" s="201">
        <f t="shared" si="164"/>
        <v>6</v>
      </c>
      <c r="C513" s="202">
        <f t="shared" si="165"/>
        <v>744422</v>
      </c>
      <c r="E513" s="222" t="s">
        <v>234</v>
      </c>
      <c r="F513" s="222" t="s">
        <v>234</v>
      </c>
      <c r="G513" s="222" t="s">
        <v>234</v>
      </c>
      <c r="H513" s="222" t="s">
        <v>234</v>
      </c>
      <c r="I513" s="229">
        <v>744422</v>
      </c>
      <c r="J513" s="222" t="s">
        <v>234</v>
      </c>
      <c r="K513" s="222" t="s">
        <v>234</v>
      </c>
      <c r="L513" s="222" t="s">
        <v>234</v>
      </c>
      <c r="M513" s="229" t="s">
        <v>1328</v>
      </c>
      <c r="N513" s="224"/>
      <c r="P513" s="225">
        <f t="shared" si="182"/>
        <v>0</v>
      </c>
      <c r="R513" s="224"/>
      <c r="T513" s="225">
        <f t="shared" si="183"/>
        <v>0</v>
      </c>
    </row>
    <row r="514" spans="1:20" ht="15" customHeight="1" x14ac:dyDescent="0.45">
      <c r="A514" s="201">
        <v>504</v>
      </c>
      <c r="B514" s="201">
        <f t="shared" si="164"/>
        <v>6</v>
      </c>
      <c r="C514" s="202">
        <f t="shared" si="165"/>
        <v>744428</v>
      </c>
      <c r="E514" s="222" t="s">
        <v>234</v>
      </c>
      <c r="F514" s="222" t="s">
        <v>234</v>
      </c>
      <c r="G514" s="222" t="s">
        <v>234</v>
      </c>
      <c r="H514" s="222" t="s">
        <v>234</v>
      </c>
      <c r="I514" s="229">
        <v>744428</v>
      </c>
      <c r="J514" s="222" t="s">
        <v>234</v>
      </c>
      <c r="K514" s="222" t="s">
        <v>234</v>
      </c>
      <c r="L514" s="222" t="s">
        <v>234</v>
      </c>
      <c r="M514" s="229" t="s">
        <v>1326</v>
      </c>
      <c r="N514" s="224"/>
      <c r="P514" s="225">
        <f t="shared" si="182"/>
        <v>0</v>
      </c>
      <c r="R514" s="224"/>
      <c r="T514" s="225">
        <f t="shared" si="183"/>
        <v>0</v>
      </c>
    </row>
    <row r="515" spans="1:20" ht="15" customHeight="1" x14ac:dyDescent="0.45">
      <c r="A515" s="201">
        <v>505</v>
      </c>
      <c r="B515" s="201">
        <f t="shared" si="164"/>
        <v>4</v>
      </c>
      <c r="C515" s="202">
        <f t="shared" si="165"/>
        <v>7445</v>
      </c>
      <c r="E515" s="222" t="s">
        <v>234</v>
      </c>
      <c r="F515" s="222" t="s">
        <v>234</v>
      </c>
      <c r="G515" s="226">
        <v>7445</v>
      </c>
      <c r="H515" s="222" t="s">
        <v>234</v>
      </c>
      <c r="I515" s="222" t="s">
        <v>234</v>
      </c>
      <c r="J515" s="222" t="s">
        <v>234</v>
      </c>
      <c r="K515" s="222" t="s">
        <v>234</v>
      </c>
      <c r="L515" s="222" t="s">
        <v>234</v>
      </c>
      <c r="M515" s="226" t="s">
        <v>1329</v>
      </c>
      <c r="N515" s="224"/>
      <c r="P515" s="225">
        <f>N515-P516-P517-P518-P519-P520-P521</f>
        <v>0</v>
      </c>
      <c r="R515" s="224"/>
      <c r="T515" s="225">
        <f>R515+T516+T517+T518+T519+T520+T521</f>
        <v>0</v>
      </c>
    </row>
    <row r="516" spans="1:20" ht="15" customHeight="1" x14ac:dyDescent="0.45">
      <c r="A516" s="201">
        <v>506</v>
      </c>
      <c r="B516" s="201">
        <f t="shared" si="164"/>
        <v>5</v>
      </c>
      <c r="C516" s="202">
        <f t="shared" si="165"/>
        <v>74451</v>
      </c>
      <c r="E516" s="222" t="s">
        <v>234</v>
      </c>
      <c r="F516" s="222" t="s">
        <v>234</v>
      </c>
      <c r="G516" s="222" t="s">
        <v>234</v>
      </c>
      <c r="H516" s="227">
        <v>74451</v>
      </c>
      <c r="I516" s="222" t="s">
        <v>234</v>
      </c>
      <c r="J516" s="222" t="s">
        <v>234</v>
      </c>
      <c r="K516" s="222" t="s">
        <v>234</v>
      </c>
      <c r="L516" s="222" t="s">
        <v>234</v>
      </c>
      <c r="M516" s="227" t="s">
        <v>1330</v>
      </c>
      <c r="N516" s="224"/>
      <c r="P516" s="225">
        <f>N516</f>
        <v>0</v>
      </c>
      <c r="R516" s="224"/>
      <c r="T516" s="225">
        <f>R516</f>
        <v>0</v>
      </c>
    </row>
    <row r="517" spans="1:20" ht="15" customHeight="1" x14ac:dyDescent="0.45">
      <c r="A517" s="201">
        <v>507</v>
      </c>
      <c r="B517" s="201">
        <f t="shared" si="164"/>
        <v>5</v>
      </c>
      <c r="C517" s="202">
        <f t="shared" si="165"/>
        <v>74452</v>
      </c>
      <c r="E517" s="222" t="s">
        <v>234</v>
      </c>
      <c r="F517" s="222" t="s">
        <v>234</v>
      </c>
      <c r="G517" s="222" t="s">
        <v>234</v>
      </c>
      <c r="H517" s="227">
        <v>74452</v>
      </c>
      <c r="I517" s="222" t="s">
        <v>234</v>
      </c>
      <c r="J517" s="222" t="s">
        <v>234</v>
      </c>
      <c r="K517" s="222" t="s">
        <v>234</v>
      </c>
      <c r="L517" s="222" t="s">
        <v>234</v>
      </c>
      <c r="M517" s="227" t="s">
        <v>1331</v>
      </c>
      <c r="N517" s="224"/>
      <c r="P517" s="225">
        <f t="shared" ref="P517:P521" si="184">N517</f>
        <v>0</v>
      </c>
      <c r="R517" s="224"/>
      <c r="T517" s="225">
        <f t="shared" ref="T517:T521" si="185">R517</f>
        <v>0</v>
      </c>
    </row>
    <row r="518" spans="1:20" ht="15" customHeight="1" x14ac:dyDescent="0.45">
      <c r="A518" s="201">
        <v>508</v>
      </c>
      <c r="B518" s="201">
        <f t="shared" si="164"/>
        <v>5</v>
      </c>
      <c r="C518" s="202">
        <f t="shared" si="165"/>
        <v>74453</v>
      </c>
      <c r="E518" s="222" t="s">
        <v>234</v>
      </c>
      <c r="F518" s="222" t="s">
        <v>234</v>
      </c>
      <c r="G518" s="222" t="s">
        <v>234</v>
      </c>
      <c r="H518" s="227">
        <v>74453</v>
      </c>
      <c r="I518" s="222" t="s">
        <v>234</v>
      </c>
      <c r="J518" s="222" t="s">
        <v>234</v>
      </c>
      <c r="K518" s="222" t="s">
        <v>234</v>
      </c>
      <c r="L518" s="222" t="s">
        <v>234</v>
      </c>
      <c r="M518" s="227" t="s">
        <v>1332</v>
      </c>
      <c r="N518" s="224"/>
      <c r="P518" s="225">
        <f t="shared" si="184"/>
        <v>0</v>
      </c>
      <c r="R518" s="224"/>
      <c r="T518" s="225">
        <f t="shared" si="185"/>
        <v>0</v>
      </c>
    </row>
    <row r="519" spans="1:20" ht="15" customHeight="1" x14ac:dyDescent="0.45">
      <c r="A519" s="201">
        <v>509</v>
      </c>
      <c r="B519" s="201">
        <f t="shared" si="164"/>
        <v>5</v>
      </c>
      <c r="C519" s="202">
        <f t="shared" si="165"/>
        <v>74454</v>
      </c>
      <c r="E519" s="222" t="s">
        <v>234</v>
      </c>
      <c r="F519" s="222" t="s">
        <v>234</v>
      </c>
      <c r="G519" s="222" t="s">
        <v>234</v>
      </c>
      <c r="H519" s="227">
        <v>74454</v>
      </c>
      <c r="I519" s="222" t="s">
        <v>234</v>
      </c>
      <c r="J519" s="222" t="s">
        <v>234</v>
      </c>
      <c r="K519" s="222" t="s">
        <v>234</v>
      </c>
      <c r="L519" s="222" t="s">
        <v>234</v>
      </c>
      <c r="M519" s="227" t="s">
        <v>1333</v>
      </c>
      <c r="N519" s="224"/>
      <c r="P519" s="225">
        <f t="shared" si="184"/>
        <v>0</v>
      </c>
      <c r="R519" s="224"/>
      <c r="T519" s="225">
        <f t="shared" si="185"/>
        <v>0</v>
      </c>
    </row>
    <row r="520" spans="1:20" ht="15" customHeight="1" x14ac:dyDescent="0.45">
      <c r="A520" s="201">
        <v>510</v>
      </c>
      <c r="B520" s="201">
        <f t="shared" si="164"/>
        <v>5</v>
      </c>
      <c r="C520" s="202">
        <f t="shared" si="165"/>
        <v>74455</v>
      </c>
      <c r="E520" s="222" t="s">
        <v>234</v>
      </c>
      <c r="F520" s="222" t="s">
        <v>234</v>
      </c>
      <c r="G520" s="222" t="s">
        <v>234</v>
      </c>
      <c r="H520" s="227">
        <v>74455</v>
      </c>
      <c r="I520" s="222" t="s">
        <v>234</v>
      </c>
      <c r="J520" s="222" t="s">
        <v>234</v>
      </c>
      <c r="K520" s="222" t="s">
        <v>234</v>
      </c>
      <c r="L520" s="222" t="s">
        <v>234</v>
      </c>
      <c r="M520" s="227" t="s">
        <v>1334</v>
      </c>
      <c r="N520" s="224"/>
      <c r="P520" s="225">
        <f t="shared" si="184"/>
        <v>0</v>
      </c>
      <c r="R520" s="224"/>
      <c r="T520" s="225">
        <f t="shared" si="185"/>
        <v>0</v>
      </c>
    </row>
    <row r="521" spans="1:20" ht="15" customHeight="1" x14ac:dyDescent="0.45">
      <c r="A521" s="201">
        <v>511</v>
      </c>
      <c r="B521" s="201">
        <f t="shared" si="164"/>
        <v>5</v>
      </c>
      <c r="C521" s="202">
        <f t="shared" si="165"/>
        <v>74458</v>
      </c>
      <c r="E521" s="222" t="s">
        <v>234</v>
      </c>
      <c r="F521" s="222" t="s">
        <v>234</v>
      </c>
      <c r="G521" s="222" t="s">
        <v>234</v>
      </c>
      <c r="H521" s="227">
        <v>74458</v>
      </c>
      <c r="I521" s="222" t="s">
        <v>234</v>
      </c>
      <c r="J521" s="222" t="s">
        <v>234</v>
      </c>
      <c r="K521" s="222" t="s">
        <v>234</v>
      </c>
      <c r="L521" s="222" t="s">
        <v>234</v>
      </c>
      <c r="M521" s="227" t="s">
        <v>1335</v>
      </c>
      <c r="N521" s="224"/>
      <c r="P521" s="225">
        <f t="shared" si="184"/>
        <v>0</v>
      </c>
      <c r="R521" s="224"/>
      <c r="T521" s="225">
        <f t="shared" si="185"/>
        <v>0</v>
      </c>
    </row>
    <row r="522" spans="1:20" ht="15" customHeight="1" x14ac:dyDescent="0.45">
      <c r="A522" s="201">
        <v>512</v>
      </c>
      <c r="B522" s="201">
        <f t="shared" si="164"/>
        <v>4</v>
      </c>
      <c r="C522" s="202">
        <f t="shared" si="165"/>
        <v>7446</v>
      </c>
      <c r="E522" s="222" t="s">
        <v>234</v>
      </c>
      <c r="F522" s="222" t="s">
        <v>234</v>
      </c>
      <c r="G522" s="226">
        <v>7446</v>
      </c>
      <c r="H522" s="222" t="s">
        <v>234</v>
      </c>
      <c r="I522" s="222" t="s">
        <v>234</v>
      </c>
      <c r="J522" s="222" t="s">
        <v>234</v>
      </c>
      <c r="K522" s="222" t="s">
        <v>234</v>
      </c>
      <c r="L522" s="222" t="s">
        <v>234</v>
      </c>
      <c r="M522" s="226" t="s">
        <v>1336</v>
      </c>
      <c r="N522" s="224"/>
      <c r="P522" s="225">
        <f>N522-P523-P524-P525-P526</f>
        <v>0</v>
      </c>
      <c r="R522" s="224"/>
      <c r="T522" s="225">
        <f>R522+T523+T526</f>
        <v>0</v>
      </c>
    </row>
    <row r="523" spans="1:20" ht="15" customHeight="1" x14ac:dyDescent="0.45">
      <c r="A523" s="201">
        <v>513</v>
      </c>
      <c r="B523" s="201">
        <f t="shared" ref="B523:B586" si="186">LEN(C523)</f>
        <v>5</v>
      </c>
      <c r="C523" s="202">
        <f t="shared" ref="C523:C586" si="187">MAX(E523:L523)</f>
        <v>74461</v>
      </c>
      <c r="E523" s="222" t="s">
        <v>234</v>
      </c>
      <c r="F523" s="222" t="s">
        <v>234</v>
      </c>
      <c r="G523" s="222" t="s">
        <v>234</v>
      </c>
      <c r="H523" s="227">
        <v>74461</v>
      </c>
      <c r="I523" s="222" t="s">
        <v>234</v>
      </c>
      <c r="J523" s="222" t="s">
        <v>234</v>
      </c>
      <c r="K523" s="222" t="s">
        <v>234</v>
      </c>
      <c r="L523" s="222" t="s">
        <v>234</v>
      </c>
      <c r="M523" s="227" t="s">
        <v>851</v>
      </c>
      <c r="N523" s="224"/>
      <c r="P523" s="225">
        <f>N523-P524-P525</f>
        <v>0</v>
      </c>
      <c r="R523" s="224"/>
      <c r="T523" s="225">
        <f>R523+T524+T525</f>
        <v>0</v>
      </c>
    </row>
    <row r="524" spans="1:20" ht="15" customHeight="1" x14ac:dyDescent="0.45">
      <c r="A524" s="201">
        <v>514</v>
      </c>
      <c r="B524" s="201">
        <f t="shared" si="186"/>
        <v>6</v>
      </c>
      <c r="C524" s="202">
        <f t="shared" si="187"/>
        <v>744611</v>
      </c>
      <c r="E524" s="222" t="s">
        <v>234</v>
      </c>
      <c r="F524" s="222" t="s">
        <v>234</v>
      </c>
      <c r="G524" s="222" t="s">
        <v>234</v>
      </c>
      <c r="H524" s="222" t="s">
        <v>234</v>
      </c>
      <c r="I524" s="229">
        <v>744611</v>
      </c>
      <c r="J524" s="222" t="s">
        <v>234</v>
      </c>
      <c r="K524" s="222" t="s">
        <v>234</v>
      </c>
      <c r="L524" s="222" t="s">
        <v>234</v>
      </c>
      <c r="M524" s="229" t="s">
        <v>1337</v>
      </c>
      <c r="N524" s="224"/>
      <c r="P524" s="225">
        <f t="shared" ref="P524:P525" si="188">N524</f>
        <v>0</v>
      </c>
      <c r="R524" s="224"/>
      <c r="T524" s="225">
        <f t="shared" ref="T524:T525" si="189">R524</f>
        <v>0</v>
      </c>
    </row>
    <row r="525" spans="1:20" ht="15" customHeight="1" x14ac:dyDescent="0.45">
      <c r="A525" s="201">
        <v>515</v>
      </c>
      <c r="B525" s="201">
        <f t="shared" si="186"/>
        <v>6</v>
      </c>
      <c r="C525" s="202">
        <f t="shared" si="187"/>
        <v>744612</v>
      </c>
      <c r="E525" s="222" t="s">
        <v>234</v>
      </c>
      <c r="F525" s="222" t="s">
        <v>234</v>
      </c>
      <c r="G525" s="222" t="s">
        <v>234</v>
      </c>
      <c r="H525" s="222" t="s">
        <v>234</v>
      </c>
      <c r="I525" s="229">
        <v>744612</v>
      </c>
      <c r="J525" s="222" t="s">
        <v>234</v>
      </c>
      <c r="K525" s="222" t="s">
        <v>234</v>
      </c>
      <c r="L525" s="222" t="s">
        <v>234</v>
      </c>
      <c r="M525" s="229" t="s">
        <v>1338</v>
      </c>
      <c r="N525" s="224"/>
      <c r="P525" s="225">
        <f t="shared" si="188"/>
        <v>0</v>
      </c>
      <c r="R525" s="224"/>
      <c r="T525" s="225">
        <f t="shared" si="189"/>
        <v>0</v>
      </c>
    </row>
    <row r="526" spans="1:20" ht="15" customHeight="1" x14ac:dyDescent="0.45">
      <c r="A526" s="201">
        <v>516</v>
      </c>
      <c r="B526" s="201">
        <f t="shared" si="186"/>
        <v>5</v>
      </c>
      <c r="C526" s="202">
        <f t="shared" si="187"/>
        <v>74462</v>
      </c>
      <c r="E526" s="222" t="s">
        <v>234</v>
      </c>
      <c r="F526" s="222" t="s">
        <v>234</v>
      </c>
      <c r="G526" s="222" t="s">
        <v>234</v>
      </c>
      <c r="H526" s="227">
        <v>74462</v>
      </c>
      <c r="I526" s="222" t="s">
        <v>234</v>
      </c>
      <c r="J526" s="222" t="s">
        <v>234</v>
      </c>
      <c r="K526" s="222" t="s">
        <v>234</v>
      </c>
      <c r="L526" s="222" t="s">
        <v>234</v>
      </c>
      <c r="M526" s="227" t="s">
        <v>854</v>
      </c>
      <c r="N526" s="224"/>
      <c r="P526" s="225">
        <f>N526</f>
        <v>0</v>
      </c>
      <c r="R526" s="224"/>
      <c r="T526" s="225">
        <f>R526</f>
        <v>0</v>
      </c>
    </row>
    <row r="527" spans="1:20" ht="15" customHeight="1" x14ac:dyDescent="0.45">
      <c r="A527" s="201">
        <v>517</v>
      </c>
      <c r="B527" s="201">
        <f t="shared" si="186"/>
        <v>4</v>
      </c>
      <c r="C527" s="202">
        <f t="shared" si="187"/>
        <v>7447</v>
      </c>
      <c r="E527" s="222" t="s">
        <v>234</v>
      </c>
      <c r="F527" s="222" t="s">
        <v>234</v>
      </c>
      <c r="G527" s="226">
        <v>7447</v>
      </c>
      <c r="H527" s="222" t="s">
        <v>234</v>
      </c>
      <c r="I527" s="222" t="s">
        <v>234</v>
      </c>
      <c r="J527" s="222" t="s">
        <v>234</v>
      </c>
      <c r="K527" s="222" t="s">
        <v>234</v>
      </c>
      <c r="L527" s="222" t="s">
        <v>234</v>
      </c>
      <c r="M527" s="226" t="s">
        <v>1339</v>
      </c>
      <c r="N527" s="224"/>
      <c r="P527" s="225">
        <f>N527-P528-P529-P530</f>
        <v>0</v>
      </c>
      <c r="R527" s="224"/>
      <c r="T527" s="225">
        <f>R527+T528+T529+T530</f>
        <v>0</v>
      </c>
    </row>
    <row r="528" spans="1:20" ht="15" customHeight="1" x14ac:dyDescent="0.45">
      <c r="A528" s="201">
        <v>518</v>
      </c>
      <c r="B528" s="201">
        <f t="shared" si="186"/>
        <v>5</v>
      </c>
      <c r="C528" s="202">
        <f t="shared" si="187"/>
        <v>74471</v>
      </c>
      <c r="E528" s="222" t="s">
        <v>234</v>
      </c>
      <c r="F528" s="222" t="s">
        <v>234</v>
      </c>
      <c r="G528" s="222" t="s">
        <v>234</v>
      </c>
      <c r="H528" s="227">
        <v>74471</v>
      </c>
      <c r="I528" s="222" t="s">
        <v>234</v>
      </c>
      <c r="J528" s="222" t="s">
        <v>234</v>
      </c>
      <c r="K528" s="222" t="s">
        <v>234</v>
      </c>
      <c r="L528" s="222" t="s">
        <v>234</v>
      </c>
      <c r="M528" s="227" t="s">
        <v>1339</v>
      </c>
      <c r="N528" s="224"/>
      <c r="P528" s="225">
        <f t="shared" ref="P528:P530" si="190">N528</f>
        <v>0</v>
      </c>
      <c r="R528" s="224"/>
      <c r="T528" s="225">
        <f t="shared" ref="T528:T530" si="191">R528</f>
        <v>0</v>
      </c>
    </row>
    <row r="529" spans="1:20" ht="15" customHeight="1" x14ac:dyDescent="0.45">
      <c r="A529" s="201">
        <v>519</v>
      </c>
      <c r="B529" s="201">
        <f t="shared" si="186"/>
        <v>5</v>
      </c>
      <c r="C529" s="202">
        <f t="shared" si="187"/>
        <v>74472</v>
      </c>
      <c r="E529" s="222" t="s">
        <v>234</v>
      </c>
      <c r="F529" s="222" t="s">
        <v>234</v>
      </c>
      <c r="G529" s="222" t="s">
        <v>234</v>
      </c>
      <c r="H529" s="227">
        <v>74472</v>
      </c>
      <c r="I529" s="222" t="s">
        <v>234</v>
      </c>
      <c r="J529" s="222" t="s">
        <v>234</v>
      </c>
      <c r="K529" s="222" t="s">
        <v>234</v>
      </c>
      <c r="L529" s="222" t="s">
        <v>234</v>
      </c>
      <c r="M529" s="227" t="s">
        <v>1340</v>
      </c>
      <c r="N529" s="224"/>
      <c r="P529" s="225">
        <f t="shared" si="190"/>
        <v>0</v>
      </c>
      <c r="R529" s="224"/>
      <c r="T529" s="225">
        <f t="shared" si="191"/>
        <v>0</v>
      </c>
    </row>
    <row r="530" spans="1:20" ht="15" customHeight="1" x14ac:dyDescent="0.45">
      <c r="A530" s="201">
        <v>520</v>
      </c>
      <c r="B530" s="201">
        <f t="shared" si="186"/>
        <v>5</v>
      </c>
      <c r="C530" s="202">
        <f t="shared" si="187"/>
        <v>74478</v>
      </c>
      <c r="E530" s="222" t="s">
        <v>234</v>
      </c>
      <c r="F530" s="222" t="s">
        <v>234</v>
      </c>
      <c r="G530" s="222" t="s">
        <v>234</v>
      </c>
      <c r="H530" s="227">
        <v>74478</v>
      </c>
      <c r="I530" s="222" t="s">
        <v>234</v>
      </c>
      <c r="J530" s="222" t="s">
        <v>234</v>
      </c>
      <c r="K530" s="222" t="s">
        <v>234</v>
      </c>
      <c r="L530" s="222" t="s">
        <v>234</v>
      </c>
      <c r="M530" s="227" t="s">
        <v>1341</v>
      </c>
      <c r="N530" s="224"/>
      <c r="P530" s="225">
        <f t="shared" si="190"/>
        <v>0</v>
      </c>
      <c r="R530" s="224"/>
      <c r="T530" s="225">
        <f t="shared" si="191"/>
        <v>0</v>
      </c>
    </row>
    <row r="531" spans="1:20" ht="15" customHeight="1" x14ac:dyDescent="0.45">
      <c r="A531" s="201">
        <v>521</v>
      </c>
      <c r="B531" s="201">
        <f t="shared" si="186"/>
        <v>4</v>
      </c>
      <c r="C531" s="202">
        <f t="shared" si="187"/>
        <v>7448</v>
      </c>
      <c r="E531" s="222" t="s">
        <v>234</v>
      </c>
      <c r="F531" s="222" t="s">
        <v>234</v>
      </c>
      <c r="G531" s="226">
        <v>7448</v>
      </c>
      <c r="H531" s="222" t="s">
        <v>234</v>
      </c>
      <c r="I531" s="222" t="s">
        <v>234</v>
      </c>
      <c r="J531" s="222" t="s">
        <v>234</v>
      </c>
      <c r="K531" s="222" t="s">
        <v>234</v>
      </c>
      <c r="L531" s="222" t="s">
        <v>234</v>
      </c>
      <c r="M531" s="226" t="s">
        <v>1341</v>
      </c>
      <c r="N531" s="224"/>
      <c r="P531" s="225">
        <f>N531</f>
        <v>0</v>
      </c>
      <c r="R531" s="224"/>
      <c r="T531" s="225">
        <f>R531</f>
        <v>0</v>
      </c>
    </row>
    <row r="532" spans="1:20" ht="15" customHeight="1" x14ac:dyDescent="0.45">
      <c r="A532" s="201">
        <v>522</v>
      </c>
      <c r="B532" s="201">
        <f t="shared" si="186"/>
        <v>3</v>
      </c>
      <c r="C532" s="202">
        <f t="shared" si="187"/>
        <v>745</v>
      </c>
      <c r="E532" s="222" t="s">
        <v>234</v>
      </c>
      <c r="F532" s="223">
        <v>745</v>
      </c>
      <c r="G532" s="222" t="s">
        <v>234</v>
      </c>
      <c r="H532" s="222" t="s">
        <v>234</v>
      </c>
      <c r="I532" s="222" t="s">
        <v>234</v>
      </c>
      <c r="J532" s="222" t="s">
        <v>234</v>
      </c>
      <c r="K532" s="222" t="s">
        <v>234</v>
      </c>
      <c r="L532" s="222" t="s">
        <v>234</v>
      </c>
      <c r="M532" s="223" t="s">
        <v>1342</v>
      </c>
      <c r="N532" s="224"/>
      <c r="P532" s="225">
        <f>N532</f>
        <v>0</v>
      </c>
      <c r="R532" s="224"/>
      <c r="T532" s="225">
        <f>R532</f>
        <v>0</v>
      </c>
    </row>
    <row r="533" spans="1:20" ht="15" customHeight="1" x14ac:dyDescent="0.45">
      <c r="A533" s="201">
        <v>523</v>
      </c>
      <c r="B533" s="201">
        <f t="shared" si="186"/>
        <v>3</v>
      </c>
      <c r="C533" s="202">
        <f t="shared" si="187"/>
        <v>746</v>
      </c>
      <c r="E533" s="222" t="s">
        <v>234</v>
      </c>
      <c r="F533" s="223">
        <v>746</v>
      </c>
      <c r="G533" s="222" t="s">
        <v>234</v>
      </c>
      <c r="H533" s="222" t="s">
        <v>234</v>
      </c>
      <c r="I533" s="222" t="s">
        <v>234</v>
      </c>
      <c r="J533" s="222" t="s">
        <v>234</v>
      </c>
      <c r="K533" s="222" t="s">
        <v>234</v>
      </c>
      <c r="L533" s="222" t="s">
        <v>234</v>
      </c>
      <c r="M533" s="223" t="s">
        <v>1343</v>
      </c>
      <c r="N533" s="224"/>
      <c r="P533" s="225">
        <f>N533</f>
        <v>0</v>
      </c>
      <c r="R533" s="224"/>
      <c r="T533" s="225">
        <f>R533</f>
        <v>0</v>
      </c>
    </row>
    <row r="534" spans="1:20" ht="15" customHeight="1" x14ac:dyDescent="0.45">
      <c r="A534" s="201">
        <v>524</v>
      </c>
      <c r="B534" s="201">
        <f t="shared" si="186"/>
        <v>3</v>
      </c>
      <c r="C534" s="202">
        <f t="shared" si="187"/>
        <v>747</v>
      </c>
      <c r="E534" s="222" t="s">
        <v>234</v>
      </c>
      <c r="F534" s="223">
        <v>747</v>
      </c>
      <c r="G534" s="222" t="s">
        <v>234</v>
      </c>
      <c r="H534" s="222" t="s">
        <v>234</v>
      </c>
      <c r="I534" s="222" t="s">
        <v>234</v>
      </c>
      <c r="J534" s="222" t="s">
        <v>234</v>
      </c>
      <c r="K534" s="222" t="s">
        <v>234</v>
      </c>
      <c r="L534" s="222" t="s">
        <v>234</v>
      </c>
      <c r="M534" s="223" t="s">
        <v>1344</v>
      </c>
      <c r="N534" s="224"/>
      <c r="P534" s="225">
        <f>N534-SUM(P535:P598)</f>
        <v>0</v>
      </c>
      <c r="R534" s="224"/>
      <c r="T534" s="225">
        <f>R534+T535+T536+T537</f>
        <v>0</v>
      </c>
    </row>
    <row r="535" spans="1:20" ht="15" customHeight="1" x14ac:dyDescent="0.45">
      <c r="A535" s="201">
        <v>525</v>
      </c>
      <c r="B535" s="201">
        <f t="shared" si="186"/>
        <v>4</v>
      </c>
      <c r="C535" s="202">
        <f t="shared" si="187"/>
        <v>7471</v>
      </c>
      <c r="E535" s="222" t="s">
        <v>234</v>
      </c>
      <c r="F535" s="222" t="s">
        <v>234</v>
      </c>
      <c r="G535" s="226">
        <v>7471</v>
      </c>
      <c r="H535" s="222" t="s">
        <v>234</v>
      </c>
      <c r="I535" s="222" t="s">
        <v>234</v>
      </c>
      <c r="J535" s="222" t="s">
        <v>234</v>
      </c>
      <c r="K535" s="222"/>
      <c r="L535" s="222" t="s">
        <v>234</v>
      </c>
      <c r="M535" s="226" t="s">
        <v>1345</v>
      </c>
      <c r="N535" s="224"/>
      <c r="P535" s="225">
        <f t="shared" ref="P535:P536" si="192">N535</f>
        <v>0</v>
      </c>
      <c r="R535" s="224"/>
      <c r="T535" s="225">
        <f t="shared" ref="T535:T536" si="193">R535</f>
        <v>0</v>
      </c>
    </row>
    <row r="536" spans="1:20" ht="15" customHeight="1" x14ac:dyDescent="0.45">
      <c r="A536" s="201">
        <v>526</v>
      </c>
      <c r="B536" s="201">
        <f t="shared" si="186"/>
        <v>4</v>
      </c>
      <c r="C536" s="202">
        <f t="shared" si="187"/>
        <v>7472</v>
      </c>
      <c r="E536" s="222" t="s">
        <v>234</v>
      </c>
      <c r="F536" s="222" t="s">
        <v>234</v>
      </c>
      <c r="G536" s="226">
        <v>7472</v>
      </c>
      <c r="H536" s="222" t="s">
        <v>234</v>
      </c>
      <c r="I536" s="222" t="s">
        <v>234</v>
      </c>
      <c r="J536" s="222" t="s">
        <v>234</v>
      </c>
      <c r="K536" s="222" t="s">
        <v>234</v>
      </c>
      <c r="L536" s="222" t="s">
        <v>234</v>
      </c>
      <c r="M536" s="226" t="s">
        <v>1346</v>
      </c>
      <c r="N536" s="224"/>
      <c r="P536" s="225">
        <f t="shared" si="192"/>
        <v>0</v>
      </c>
      <c r="R536" s="224"/>
      <c r="T536" s="225">
        <f t="shared" si="193"/>
        <v>0</v>
      </c>
    </row>
    <row r="537" spans="1:20" ht="15" customHeight="1" x14ac:dyDescent="0.45">
      <c r="A537" s="201">
        <v>527</v>
      </c>
      <c r="B537" s="201">
        <f t="shared" si="186"/>
        <v>4</v>
      </c>
      <c r="C537" s="202">
        <f t="shared" si="187"/>
        <v>7473</v>
      </c>
      <c r="E537" s="222" t="s">
        <v>234</v>
      </c>
      <c r="F537" s="222" t="s">
        <v>234</v>
      </c>
      <c r="G537" s="226">
        <v>7473</v>
      </c>
      <c r="H537" s="222" t="s">
        <v>234</v>
      </c>
      <c r="I537" s="222" t="s">
        <v>234</v>
      </c>
      <c r="J537" s="222" t="s">
        <v>234</v>
      </c>
      <c r="K537" s="222" t="s">
        <v>234</v>
      </c>
      <c r="L537" s="222" t="s">
        <v>234</v>
      </c>
      <c r="M537" s="226" t="s">
        <v>1347</v>
      </c>
      <c r="N537" s="224"/>
      <c r="P537" s="225">
        <f>N537-SUM(P538:P598)</f>
        <v>0</v>
      </c>
      <c r="R537" s="224"/>
      <c r="T537" s="225">
        <f>R537+T538</f>
        <v>0</v>
      </c>
    </row>
    <row r="538" spans="1:20" ht="15" customHeight="1" x14ac:dyDescent="0.45">
      <c r="A538" s="201">
        <v>528</v>
      </c>
      <c r="B538" s="201">
        <f t="shared" si="186"/>
        <v>5</v>
      </c>
      <c r="C538" s="202">
        <f t="shared" si="187"/>
        <v>74731</v>
      </c>
      <c r="E538" s="222" t="s">
        <v>234</v>
      </c>
      <c r="F538" s="222" t="s">
        <v>234</v>
      </c>
      <c r="G538" s="222" t="s">
        <v>234</v>
      </c>
      <c r="H538" s="227">
        <v>74731</v>
      </c>
      <c r="I538" s="222" t="s">
        <v>234</v>
      </c>
      <c r="J538" s="222" t="s">
        <v>234</v>
      </c>
      <c r="K538" s="222" t="s">
        <v>234</v>
      </c>
      <c r="L538" s="222" t="s">
        <v>234</v>
      </c>
      <c r="M538" s="227" t="s">
        <v>1348</v>
      </c>
      <c r="N538" s="224"/>
      <c r="P538" s="225">
        <f>N538-SUM(P539:P598)</f>
        <v>0</v>
      </c>
      <c r="R538" s="224"/>
      <c r="T538" s="225">
        <f>R538+T539+T561+T573+T596</f>
        <v>0</v>
      </c>
    </row>
    <row r="539" spans="1:20" ht="15" customHeight="1" x14ac:dyDescent="0.45">
      <c r="A539" s="201">
        <v>529</v>
      </c>
      <c r="B539" s="201">
        <f t="shared" si="186"/>
        <v>6</v>
      </c>
      <c r="C539" s="202">
        <f t="shared" si="187"/>
        <v>747311</v>
      </c>
      <c r="E539" s="222" t="s">
        <v>234</v>
      </c>
      <c r="F539" s="222" t="s">
        <v>234</v>
      </c>
      <c r="G539" s="222" t="s">
        <v>234</v>
      </c>
      <c r="H539" s="222" t="s">
        <v>234</v>
      </c>
      <c r="I539" s="229">
        <v>747311</v>
      </c>
      <c r="J539" s="222" t="s">
        <v>234</v>
      </c>
      <c r="K539" s="222" t="s">
        <v>234</v>
      </c>
      <c r="L539" s="222" t="s">
        <v>234</v>
      </c>
      <c r="M539" s="229" t="s">
        <v>706</v>
      </c>
      <c r="N539" s="224"/>
      <c r="P539" s="225">
        <f>N539-SUM(P540:P560)</f>
        <v>0</v>
      </c>
      <c r="R539" s="224"/>
      <c r="T539" s="225">
        <f>R539+T540+T543+T552</f>
        <v>0</v>
      </c>
    </row>
    <row r="540" spans="1:20" ht="15" customHeight="1" x14ac:dyDescent="0.45">
      <c r="A540" s="201">
        <v>530</v>
      </c>
      <c r="B540" s="201">
        <f t="shared" si="186"/>
        <v>7</v>
      </c>
      <c r="C540" s="202">
        <f t="shared" si="187"/>
        <v>7473111</v>
      </c>
      <c r="E540" s="222" t="s">
        <v>234</v>
      </c>
      <c r="F540" s="222" t="s">
        <v>234</v>
      </c>
      <c r="G540" s="222" t="s">
        <v>234</v>
      </c>
      <c r="H540" s="222" t="s">
        <v>234</v>
      </c>
      <c r="I540" s="222" t="s">
        <v>234</v>
      </c>
      <c r="J540" s="230">
        <v>7473111</v>
      </c>
      <c r="K540" s="222" t="s">
        <v>234</v>
      </c>
      <c r="L540" s="222" t="s">
        <v>234</v>
      </c>
      <c r="M540" s="230" t="s">
        <v>294</v>
      </c>
      <c r="N540" s="224"/>
      <c r="P540" s="225">
        <f>N540-P541-P542</f>
        <v>0</v>
      </c>
      <c r="R540" s="224"/>
      <c r="T540" s="225">
        <f>R540+T541+T542</f>
        <v>0</v>
      </c>
    </row>
    <row r="541" spans="1:20" ht="15" customHeight="1" x14ac:dyDescent="0.45">
      <c r="A541" s="201">
        <v>531</v>
      </c>
      <c r="B541" s="201">
        <f t="shared" si="186"/>
        <v>8</v>
      </c>
      <c r="C541" s="202">
        <f t="shared" si="187"/>
        <v>74731114</v>
      </c>
      <c r="E541" s="222" t="s">
        <v>234</v>
      </c>
      <c r="F541" s="222" t="s">
        <v>234</v>
      </c>
      <c r="G541" s="222" t="s">
        <v>234</v>
      </c>
      <c r="H541" s="222" t="s">
        <v>234</v>
      </c>
      <c r="I541" s="222" t="s">
        <v>234</v>
      </c>
      <c r="J541" s="222" t="s">
        <v>234</v>
      </c>
      <c r="K541" s="231">
        <v>74731114</v>
      </c>
      <c r="L541" s="222" t="s">
        <v>234</v>
      </c>
      <c r="M541" s="231" t="s">
        <v>1007</v>
      </c>
      <c r="N541" s="224"/>
      <c r="P541" s="225">
        <f t="shared" ref="P541:P542" si="194">N541</f>
        <v>0</v>
      </c>
      <c r="R541" s="224"/>
      <c r="T541" s="225">
        <f t="shared" ref="T541:T542" si="195">R541</f>
        <v>0</v>
      </c>
    </row>
    <row r="542" spans="1:20" ht="15" customHeight="1" x14ac:dyDescent="0.45">
      <c r="A542" s="201">
        <v>532</v>
      </c>
      <c r="B542" s="201">
        <f t="shared" si="186"/>
        <v>8</v>
      </c>
      <c r="C542" s="202">
        <f t="shared" si="187"/>
        <v>74731118</v>
      </c>
      <c r="E542" s="222" t="s">
        <v>234</v>
      </c>
      <c r="F542" s="222" t="s">
        <v>234</v>
      </c>
      <c r="G542" s="222" t="s">
        <v>234</v>
      </c>
      <c r="H542" s="222" t="s">
        <v>234</v>
      </c>
      <c r="I542" s="222" t="s">
        <v>234</v>
      </c>
      <c r="J542" s="222" t="s">
        <v>234</v>
      </c>
      <c r="K542" s="231">
        <v>74731118</v>
      </c>
      <c r="L542" s="222" t="s">
        <v>234</v>
      </c>
      <c r="M542" s="231" t="s">
        <v>1009</v>
      </c>
      <c r="N542" s="224"/>
      <c r="P542" s="225">
        <f t="shared" si="194"/>
        <v>0</v>
      </c>
      <c r="R542" s="224"/>
      <c r="T542" s="225">
        <f t="shared" si="195"/>
        <v>0</v>
      </c>
    </row>
    <row r="543" spans="1:20" ht="15" customHeight="1" x14ac:dyDescent="0.45">
      <c r="A543" s="201">
        <v>533</v>
      </c>
      <c r="B543" s="201">
        <f t="shared" si="186"/>
        <v>7</v>
      </c>
      <c r="C543" s="202">
        <f t="shared" si="187"/>
        <v>7473112</v>
      </c>
      <c r="E543" s="222" t="s">
        <v>234</v>
      </c>
      <c r="F543" s="222" t="s">
        <v>234</v>
      </c>
      <c r="G543" s="222" t="s">
        <v>234</v>
      </c>
      <c r="H543" s="222" t="s">
        <v>234</v>
      </c>
      <c r="I543" s="222" t="s">
        <v>234</v>
      </c>
      <c r="J543" s="230">
        <v>7473112</v>
      </c>
      <c r="K543" s="222" t="s">
        <v>234</v>
      </c>
      <c r="L543" s="222" t="s">
        <v>234</v>
      </c>
      <c r="M543" s="230" t="s">
        <v>707</v>
      </c>
      <c r="N543" s="224"/>
      <c r="P543" s="225">
        <f>N543-P544-P545-P546-P547-P548-P549-P550-P551</f>
        <v>0</v>
      </c>
      <c r="R543" s="224"/>
      <c r="T543" s="225">
        <f>R543+T544+T545+T548+T549+T550+T551</f>
        <v>0</v>
      </c>
    </row>
    <row r="544" spans="1:20" ht="15" customHeight="1" x14ac:dyDescent="0.45">
      <c r="A544" s="201">
        <v>534</v>
      </c>
      <c r="B544" s="201">
        <f t="shared" si="186"/>
        <v>8</v>
      </c>
      <c r="C544" s="202">
        <f t="shared" si="187"/>
        <v>74731121</v>
      </c>
      <c r="E544" s="222" t="s">
        <v>234</v>
      </c>
      <c r="F544" s="222" t="s">
        <v>234</v>
      </c>
      <c r="G544" s="222" t="s">
        <v>234</v>
      </c>
      <c r="H544" s="222" t="s">
        <v>234</v>
      </c>
      <c r="I544" s="222" t="s">
        <v>234</v>
      </c>
      <c r="J544" s="222" t="s">
        <v>234</v>
      </c>
      <c r="K544" s="231">
        <v>74731121</v>
      </c>
      <c r="L544" s="222" t="s">
        <v>234</v>
      </c>
      <c r="M544" s="231" t="s">
        <v>708</v>
      </c>
      <c r="N544" s="224"/>
      <c r="P544" s="225">
        <f>N544</f>
        <v>0</v>
      </c>
      <c r="R544" s="224"/>
      <c r="T544" s="225">
        <f>R544</f>
        <v>0</v>
      </c>
    </row>
    <row r="545" spans="1:20" ht="15" customHeight="1" x14ac:dyDescent="0.45">
      <c r="A545" s="201">
        <v>535</v>
      </c>
      <c r="B545" s="201">
        <f t="shared" si="186"/>
        <v>8</v>
      </c>
      <c r="C545" s="202">
        <f t="shared" si="187"/>
        <v>74731122</v>
      </c>
      <c r="E545" s="222" t="s">
        <v>234</v>
      </c>
      <c r="F545" s="222" t="s">
        <v>234</v>
      </c>
      <c r="G545" s="222" t="s">
        <v>234</v>
      </c>
      <c r="H545" s="222" t="s">
        <v>234</v>
      </c>
      <c r="I545" s="222" t="s">
        <v>234</v>
      </c>
      <c r="J545" s="222" t="s">
        <v>234</v>
      </c>
      <c r="K545" s="231">
        <v>74731122</v>
      </c>
      <c r="L545" s="222" t="s">
        <v>234</v>
      </c>
      <c r="M545" s="231" t="s">
        <v>709</v>
      </c>
      <c r="N545" s="224"/>
      <c r="P545" s="225">
        <f>N545-P546-P547</f>
        <v>0</v>
      </c>
      <c r="R545" s="224"/>
      <c r="T545" s="225">
        <f>R545+T546+T547</f>
        <v>0</v>
      </c>
    </row>
    <row r="546" spans="1:20" ht="15" customHeight="1" x14ac:dyDescent="0.45">
      <c r="A546" s="201">
        <v>536</v>
      </c>
      <c r="B546" s="201">
        <f t="shared" si="186"/>
        <v>9</v>
      </c>
      <c r="C546" s="202">
        <f t="shared" si="187"/>
        <v>747311221</v>
      </c>
      <c r="E546" s="222" t="s">
        <v>234</v>
      </c>
      <c r="F546" s="222" t="s">
        <v>234</v>
      </c>
      <c r="G546" s="222" t="s">
        <v>234</v>
      </c>
      <c r="H546" s="222" t="s">
        <v>234</v>
      </c>
      <c r="I546" s="222" t="s">
        <v>234</v>
      </c>
      <c r="J546" s="222" t="s">
        <v>234</v>
      </c>
      <c r="K546" s="222" t="s">
        <v>234</v>
      </c>
      <c r="L546" s="222">
        <v>747311221</v>
      </c>
      <c r="M546" s="222" t="s">
        <v>710</v>
      </c>
      <c r="N546" s="224"/>
      <c r="P546" s="225">
        <f>N546</f>
        <v>0</v>
      </c>
      <c r="R546" s="224"/>
      <c r="T546" s="225">
        <f>R546</f>
        <v>0</v>
      </c>
    </row>
    <row r="547" spans="1:20" ht="15" customHeight="1" x14ac:dyDescent="0.45">
      <c r="A547" s="201">
        <v>537</v>
      </c>
      <c r="B547" s="201">
        <f t="shared" si="186"/>
        <v>9</v>
      </c>
      <c r="C547" s="202">
        <f t="shared" si="187"/>
        <v>747311228</v>
      </c>
      <c r="E547" s="222" t="s">
        <v>234</v>
      </c>
      <c r="F547" s="222" t="s">
        <v>234</v>
      </c>
      <c r="G547" s="222" t="s">
        <v>234</v>
      </c>
      <c r="H547" s="222" t="s">
        <v>234</v>
      </c>
      <c r="I547" s="222" t="s">
        <v>234</v>
      </c>
      <c r="J547" s="222" t="s">
        <v>234</v>
      </c>
      <c r="K547" s="222" t="s">
        <v>234</v>
      </c>
      <c r="L547" s="222">
        <v>747311228</v>
      </c>
      <c r="M547" s="222" t="s">
        <v>1298</v>
      </c>
      <c r="N547" s="224"/>
      <c r="P547" s="225">
        <f>N547</f>
        <v>0</v>
      </c>
      <c r="R547" s="224"/>
      <c r="T547" s="225">
        <f>R547</f>
        <v>0</v>
      </c>
    </row>
    <row r="548" spans="1:20" ht="15" customHeight="1" x14ac:dyDescent="0.45">
      <c r="A548" s="201">
        <v>538</v>
      </c>
      <c r="B548" s="201">
        <f t="shared" si="186"/>
        <v>8</v>
      </c>
      <c r="C548" s="202">
        <f t="shared" si="187"/>
        <v>74731123</v>
      </c>
      <c r="E548" s="222" t="s">
        <v>234</v>
      </c>
      <c r="F548" s="222" t="s">
        <v>234</v>
      </c>
      <c r="G548" s="222" t="s">
        <v>234</v>
      </c>
      <c r="H548" s="222" t="s">
        <v>234</v>
      </c>
      <c r="I548" s="222" t="s">
        <v>234</v>
      </c>
      <c r="J548" s="222" t="s">
        <v>234</v>
      </c>
      <c r="K548" s="231">
        <v>74731123</v>
      </c>
      <c r="L548" s="222" t="s">
        <v>234</v>
      </c>
      <c r="M548" s="231" t="s">
        <v>712</v>
      </c>
      <c r="N548" s="224"/>
      <c r="P548" s="225">
        <f>N548</f>
        <v>0</v>
      </c>
      <c r="R548" s="224"/>
      <c r="T548" s="225">
        <f>R548</f>
        <v>0</v>
      </c>
    </row>
    <row r="549" spans="1:20" ht="15" customHeight="1" x14ac:dyDescent="0.45">
      <c r="A549" s="201">
        <v>539</v>
      </c>
      <c r="B549" s="201">
        <f t="shared" si="186"/>
        <v>8</v>
      </c>
      <c r="C549" s="202">
        <f t="shared" si="187"/>
        <v>74731124</v>
      </c>
      <c r="E549" s="222" t="s">
        <v>234</v>
      </c>
      <c r="F549" s="222" t="s">
        <v>234</v>
      </c>
      <c r="G549" s="222" t="s">
        <v>234</v>
      </c>
      <c r="H549" s="222" t="s">
        <v>234</v>
      </c>
      <c r="I549" s="222" t="s">
        <v>234</v>
      </c>
      <c r="J549" s="222" t="s">
        <v>234</v>
      </c>
      <c r="K549" s="231">
        <v>74731124</v>
      </c>
      <c r="L549" s="222" t="s">
        <v>234</v>
      </c>
      <c r="M549" s="231" t="s">
        <v>713</v>
      </c>
      <c r="N549" s="224"/>
      <c r="P549" s="225">
        <f t="shared" ref="P549:P551" si="196">N549</f>
        <v>0</v>
      </c>
      <c r="R549" s="224"/>
      <c r="T549" s="225">
        <f t="shared" ref="T549:T551" si="197">R549</f>
        <v>0</v>
      </c>
    </row>
    <row r="550" spans="1:20" ht="15" customHeight="1" x14ac:dyDescent="0.45">
      <c r="A550" s="201">
        <v>540</v>
      </c>
      <c r="B550" s="201">
        <f t="shared" si="186"/>
        <v>8</v>
      </c>
      <c r="C550" s="202">
        <f t="shared" si="187"/>
        <v>74731125</v>
      </c>
      <c r="E550" s="222" t="s">
        <v>234</v>
      </c>
      <c r="F550" s="222" t="s">
        <v>234</v>
      </c>
      <c r="G550" s="222" t="s">
        <v>234</v>
      </c>
      <c r="H550" s="222" t="s">
        <v>234</v>
      </c>
      <c r="I550" s="222" t="s">
        <v>234</v>
      </c>
      <c r="J550" s="222" t="s">
        <v>234</v>
      </c>
      <c r="K550" s="231">
        <v>74731125</v>
      </c>
      <c r="L550" s="222" t="s">
        <v>234</v>
      </c>
      <c r="M550" s="231" t="s">
        <v>714</v>
      </c>
      <c r="N550" s="224"/>
      <c r="P550" s="225">
        <f t="shared" si="196"/>
        <v>0</v>
      </c>
      <c r="R550" s="224"/>
      <c r="T550" s="225">
        <f t="shared" si="197"/>
        <v>0</v>
      </c>
    </row>
    <row r="551" spans="1:20" ht="15" customHeight="1" x14ac:dyDescent="0.45">
      <c r="A551" s="201">
        <v>541</v>
      </c>
      <c r="B551" s="201">
        <f t="shared" si="186"/>
        <v>8</v>
      </c>
      <c r="C551" s="202">
        <f t="shared" si="187"/>
        <v>74731128</v>
      </c>
      <c r="E551" s="222" t="s">
        <v>234</v>
      </c>
      <c r="F551" s="222" t="s">
        <v>234</v>
      </c>
      <c r="G551" s="222" t="s">
        <v>234</v>
      </c>
      <c r="H551" s="222" t="s">
        <v>234</v>
      </c>
      <c r="I551" s="222" t="s">
        <v>234</v>
      </c>
      <c r="J551" s="222" t="s">
        <v>234</v>
      </c>
      <c r="K551" s="231">
        <v>74731128</v>
      </c>
      <c r="L551" s="222" t="s">
        <v>234</v>
      </c>
      <c r="M551" s="231" t="s">
        <v>1349</v>
      </c>
      <c r="N551" s="224"/>
      <c r="P551" s="225">
        <f t="shared" si="196"/>
        <v>0</v>
      </c>
      <c r="R551" s="224"/>
      <c r="T551" s="225">
        <f t="shared" si="197"/>
        <v>0</v>
      </c>
    </row>
    <row r="552" spans="1:20" ht="15" customHeight="1" x14ac:dyDescent="0.45">
      <c r="A552" s="201">
        <v>542</v>
      </c>
      <c r="B552" s="201">
        <f t="shared" si="186"/>
        <v>7</v>
      </c>
      <c r="C552" s="202">
        <f t="shared" si="187"/>
        <v>7473113</v>
      </c>
      <c r="E552" s="222" t="s">
        <v>234</v>
      </c>
      <c r="F552" s="222" t="s">
        <v>234</v>
      </c>
      <c r="G552" s="222" t="s">
        <v>234</v>
      </c>
      <c r="H552" s="222" t="s">
        <v>234</v>
      </c>
      <c r="I552" s="222" t="s">
        <v>234</v>
      </c>
      <c r="J552" s="230">
        <v>7473113</v>
      </c>
      <c r="K552" s="222" t="s">
        <v>234</v>
      </c>
      <c r="L552" s="222" t="s">
        <v>234</v>
      </c>
      <c r="M552" s="230" t="s">
        <v>716</v>
      </c>
      <c r="N552" s="224"/>
      <c r="P552" s="225">
        <f>N552-P553-P554-P555-P556-P557-P558-P559-P560</f>
        <v>0</v>
      </c>
      <c r="R552" s="224"/>
      <c r="T552" s="225">
        <f>R552+T553+T557</f>
        <v>0</v>
      </c>
    </row>
    <row r="553" spans="1:20" ht="15" customHeight="1" x14ac:dyDescent="0.45">
      <c r="A553" s="201">
        <v>543</v>
      </c>
      <c r="B553" s="201">
        <f t="shared" si="186"/>
        <v>8</v>
      </c>
      <c r="C553" s="202">
        <f t="shared" si="187"/>
        <v>74731131</v>
      </c>
      <c r="E553" s="222" t="s">
        <v>234</v>
      </c>
      <c r="F553" s="222" t="s">
        <v>234</v>
      </c>
      <c r="G553" s="222" t="s">
        <v>234</v>
      </c>
      <c r="H553" s="222" t="s">
        <v>234</v>
      </c>
      <c r="I553" s="222" t="s">
        <v>234</v>
      </c>
      <c r="J553" s="222" t="s">
        <v>234</v>
      </c>
      <c r="K553" s="231">
        <v>74731131</v>
      </c>
      <c r="L553" s="222" t="s">
        <v>234</v>
      </c>
      <c r="M553" s="231" t="s">
        <v>717</v>
      </c>
      <c r="N553" s="224"/>
      <c r="P553" s="225">
        <f>N553-P554-P555-P556</f>
        <v>0</v>
      </c>
      <c r="R553" s="224"/>
      <c r="T553" s="225">
        <f>R553+T554+T555+T556</f>
        <v>0</v>
      </c>
    </row>
    <row r="554" spans="1:20" ht="15" customHeight="1" x14ac:dyDescent="0.45">
      <c r="A554" s="201">
        <v>544</v>
      </c>
      <c r="B554" s="201">
        <f t="shared" si="186"/>
        <v>9</v>
      </c>
      <c r="C554" s="202">
        <f t="shared" si="187"/>
        <v>747311311</v>
      </c>
      <c r="E554" s="222" t="s">
        <v>234</v>
      </c>
      <c r="F554" s="222" t="s">
        <v>234</v>
      </c>
      <c r="G554" s="222" t="s">
        <v>234</v>
      </c>
      <c r="H554" s="222" t="s">
        <v>234</v>
      </c>
      <c r="I554" s="222" t="s">
        <v>234</v>
      </c>
      <c r="J554" s="222" t="s">
        <v>234</v>
      </c>
      <c r="K554" s="222" t="s">
        <v>234</v>
      </c>
      <c r="L554" s="222">
        <v>747311311</v>
      </c>
      <c r="M554" s="222" t="s">
        <v>718</v>
      </c>
      <c r="N554" s="224"/>
      <c r="P554" s="225">
        <f t="shared" ref="P554:P556" si="198">N554</f>
        <v>0</v>
      </c>
      <c r="R554" s="224"/>
      <c r="T554" s="225">
        <f t="shared" ref="T554:T556" si="199">R554</f>
        <v>0</v>
      </c>
    </row>
    <row r="555" spans="1:20" ht="15" customHeight="1" x14ac:dyDescent="0.45">
      <c r="A555" s="201">
        <v>545</v>
      </c>
      <c r="B555" s="201">
        <f t="shared" si="186"/>
        <v>9</v>
      </c>
      <c r="C555" s="202">
        <f t="shared" si="187"/>
        <v>747311312</v>
      </c>
      <c r="E555" s="222" t="s">
        <v>234</v>
      </c>
      <c r="F555" s="222" t="s">
        <v>234</v>
      </c>
      <c r="G555" s="222" t="s">
        <v>234</v>
      </c>
      <c r="H555" s="222" t="s">
        <v>234</v>
      </c>
      <c r="I555" s="222" t="s">
        <v>234</v>
      </c>
      <c r="J555" s="222" t="s">
        <v>234</v>
      </c>
      <c r="K555" s="222" t="s">
        <v>234</v>
      </c>
      <c r="L555" s="222">
        <v>747311312</v>
      </c>
      <c r="M555" s="222" t="s">
        <v>720</v>
      </c>
      <c r="N555" s="224"/>
      <c r="P555" s="225">
        <f t="shared" si="198"/>
        <v>0</v>
      </c>
      <c r="R555" s="224"/>
      <c r="T555" s="225">
        <f t="shared" si="199"/>
        <v>0</v>
      </c>
    </row>
    <row r="556" spans="1:20" ht="15" customHeight="1" x14ac:dyDescent="0.45">
      <c r="A556" s="201">
        <v>546</v>
      </c>
      <c r="B556" s="201">
        <f t="shared" si="186"/>
        <v>9</v>
      </c>
      <c r="C556" s="202">
        <f t="shared" si="187"/>
        <v>747311313</v>
      </c>
      <c r="E556" s="222" t="s">
        <v>234</v>
      </c>
      <c r="F556" s="222" t="s">
        <v>234</v>
      </c>
      <c r="G556" s="222" t="s">
        <v>234</v>
      </c>
      <c r="H556" s="222" t="s">
        <v>234</v>
      </c>
      <c r="I556" s="222" t="s">
        <v>234</v>
      </c>
      <c r="J556" s="222" t="s">
        <v>234</v>
      </c>
      <c r="K556" s="222" t="s">
        <v>234</v>
      </c>
      <c r="L556" s="222">
        <v>747311313</v>
      </c>
      <c r="M556" s="222" t="s">
        <v>468</v>
      </c>
      <c r="N556" s="224"/>
      <c r="P556" s="225">
        <f t="shared" si="198"/>
        <v>0</v>
      </c>
      <c r="R556" s="224"/>
      <c r="T556" s="225">
        <f t="shared" si="199"/>
        <v>0</v>
      </c>
    </row>
    <row r="557" spans="1:20" ht="15" customHeight="1" x14ac:dyDescent="0.45">
      <c r="A557" s="201">
        <v>547</v>
      </c>
      <c r="B557" s="201">
        <f t="shared" si="186"/>
        <v>8</v>
      </c>
      <c r="C557" s="202">
        <f t="shared" si="187"/>
        <v>74731132</v>
      </c>
      <c r="E557" s="222" t="s">
        <v>234</v>
      </c>
      <c r="F557" s="222" t="s">
        <v>234</v>
      </c>
      <c r="G557" s="222" t="s">
        <v>234</v>
      </c>
      <c r="H557" s="222" t="s">
        <v>234</v>
      </c>
      <c r="I557" s="222" t="s">
        <v>234</v>
      </c>
      <c r="J557" s="222" t="s">
        <v>234</v>
      </c>
      <c r="K557" s="231">
        <v>74731132</v>
      </c>
      <c r="L557" s="222" t="s">
        <v>234</v>
      </c>
      <c r="M557" s="231" t="s">
        <v>730</v>
      </c>
      <c r="N557" s="224"/>
      <c r="P557" s="225">
        <f>N557-P558-P559-P560</f>
        <v>0</v>
      </c>
      <c r="R557" s="224"/>
      <c r="T557" s="225">
        <f>R557+T558+T559+T560</f>
        <v>0</v>
      </c>
    </row>
    <row r="558" spans="1:20" ht="15" customHeight="1" x14ac:dyDescent="0.45">
      <c r="A558" s="201">
        <v>548</v>
      </c>
      <c r="B558" s="201">
        <f t="shared" si="186"/>
        <v>9</v>
      </c>
      <c r="C558" s="202">
        <f t="shared" si="187"/>
        <v>747311321</v>
      </c>
      <c r="E558" s="222" t="s">
        <v>234</v>
      </c>
      <c r="F558" s="222" t="s">
        <v>234</v>
      </c>
      <c r="G558" s="222" t="s">
        <v>234</v>
      </c>
      <c r="H558" s="222" t="s">
        <v>234</v>
      </c>
      <c r="I558" s="222" t="s">
        <v>234</v>
      </c>
      <c r="J558" s="222" t="s">
        <v>234</v>
      </c>
      <c r="K558" s="222" t="s">
        <v>234</v>
      </c>
      <c r="L558" s="222">
        <v>747311321</v>
      </c>
      <c r="M558" s="222" t="s">
        <v>718</v>
      </c>
      <c r="N558" s="224"/>
      <c r="P558" s="225">
        <f t="shared" ref="P558:P560" si="200">N558</f>
        <v>0</v>
      </c>
      <c r="R558" s="224"/>
      <c r="T558" s="225">
        <f t="shared" ref="T558:T560" si="201">R558</f>
        <v>0</v>
      </c>
    </row>
    <row r="559" spans="1:20" ht="15" customHeight="1" x14ac:dyDescent="0.45">
      <c r="A559" s="201">
        <v>549</v>
      </c>
      <c r="B559" s="201">
        <f t="shared" si="186"/>
        <v>9</v>
      </c>
      <c r="C559" s="202">
        <f t="shared" si="187"/>
        <v>747311322</v>
      </c>
      <c r="E559" s="222" t="s">
        <v>234</v>
      </c>
      <c r="F559" s="222" t="s">
        <v>234</v>
      </c>
      <c r="G559" s="222" t="s">
        <v>234</v>
      </c>
      <c r="H559" s="222" t="s">
        <v>234</v>
      </c>
      <c r="I559" s="222" t="s">
        <v>234</v>
      </c>
      <c r="J559" s="222" t="s">
        <v>234</v>
      </c>
      <c r="K559" s="222" t="s">
        <v>234</v>
      </c>
      <c r="L559" s="222">
        <v>747311322</v>
      </c>
      <c r="M559" s="222" t="s">
        <v>720</v>
      </c>
      <c r="N559" s="224"/>
      <c r="P559" s="225">
        <f t="shared" si="200"/>
        <v>0</v>
      </c>
      <c r="R559" s="224"/>
      <c r="T559" s="225">
        <f t="shared" si="201"/>
        <v>0</v>
      </c>
    </row>
    <row r="560" spans="1:20" ht="15" customHeight="1" x14ac:dyDescent="0.45">
      <c r="A560" s="201">
        <v>550</v>
      </c>
      <c r="B560" s="201">
        <f t="shared" si="186"/>
        <v>9</v>
      </c>
      <c r="C560" s="202">
        <f t="shared" si="187"/>
        <v>747311323</v>
      </c>
      <c r="E560" s="222" t="s">
        <v>234</v>
      </c>
      <c r="F560" s="222" t="s">
        <v>234</v>
      </c>
      <c r="G560" s="222" t="s">
        <v>234</v>
      </c>
      <c r="H560" s="222" t="s">
        <v>234</v>
      </c>
      <c r="I560" s="222" t="s">
        <v>234</v>
      </c>
      <c r="J560" s="222" t="s">
        <v>234</v>
      </c>
      <c r="K560" s="222" t="s">
        <v>234</v>
      </c>
      <c r="L560" s="222">
        <v>747311323</v>
      </c>
      <c r="M560" s="222" t="s">
        <v>468</v>
      </c>
      <c r="N560" s="224"/>
      <c r="P560" s="225">
        <f t="shared" si="200"/>
        <v>0</v>
      </c>
      <c r="R560" s="224"/>
      <c r="T560" s="225">
        <f t="shared" si="201"/>
        <v>0</v>
      </c>
    </row>
    <row r="561" spans="1:20" ht="15" customHeight="1" x14ac:dyDescent="0.45">
      <c r="A561" s="201">
        <v>551</v>
      </c>
      <c r="B561" s="201">
        <f t="shared" si="186"/>
        <v>6</v>
      </c>
      <c r="C561" s="202">
        <f t="shared" si="187"/>
        <v>747312</v>
      </c>
      <c r="E561" s="222" t="s">
        <v>234</v>
      </c>
      <c r="F561" s="222" t="s">
        <v>234</v>
      </c>
      <c r="G561" s="222" t="s">
        <v>234</v>
      </c>
      <c r="H561" s="222" t="s">
        <v>234</v>
      </c>
      <c r="I561" s="229">
        <v>747312</v>
      </c>
      <c r="J561" s="222" t="s">
        <v>234</v>
      </c>
      <c r="K561" s="222" t="s">
        <v>234</v>
      </c>
      <c r="L561" s="222" t="s">
        <v>234</v>
      </c>
      <c r="M561" s="229" t="s">
        <v>378</v>
      </c>
      <c r="N561" s="224"/>
      <c r="P561" s="225">
        <f>N561-P562-P563-P564-P565-P566-P567-P568-P569-P570-P571-P572</f>
        <v>0</v>
      </c>
      <c r="R561" s="224"/>
      <c r="T561" s="225">
        <f>R561+T562+T569</f>
        <v>0</v>
      </c>
    </row>
    <row r="562" spans="1:20" ht="15" customHeight="1" x14ac:dyDescent="0.45">
      <c r="A562" s="201">
        <v>552</v>
      </c>
      <c r="B562" s="201">
        <f t="shared" si="186"/>
        <v>7</v>
      </c>
      <c r="C562" s="202">
        <f t="shared" si="187"/>
        <v>7473121</v>
      </c>
      <c r="E562" s="222" t="s">
        <v>234</v>
      </c>
      <c r="F562" s="222" t="s">
        <v>234</v>
      </c>
      <c r="G562" s="222" t="s">
        <v>234</v>
      </c>
      <c r="H562" s="222" t="s">
        <v>234</v>
      </c>
      <c r="I562" s="222" t="s">
        <v>234</v>
      </c>
      <c r="J562" s="230">
        <v>7473121</v>
      </c>
      <c r="K562" s="222" t="s">
        <v>234</v>
      </c>
      <c r="L562" s="222" t="s">
        <v>234</v>
      </c>
      <c r="M562" s="230" t="s">
        <v>379</v>
      </c>
      <c r="N562" s="224"/>
      <c r="P562" s="225">
        <f>N562-P563-P564-P565-P566-P567-P568</f>
        <v>0</v>
      </c>
      <c r="R562" s="224"/>
      <c r="T562" s="225">
        <f>R562+T563+T564+T565+T566+T567+T568</f>
        <v>0</v>
      </c>
    </row>
    <row r="563" spans="1:20" ht="15" customHeight="1" x14ac:dyDescent="0.45">
      <c r="A563" s="201">
        <v>553</v>
      </c>
      <c r="B563" s="201">
        <f t="shared" si="186"/>
        <v>8</v>
      </c>
      <c r="C563" s="202">
        <f t="shared" si="187"/>
        <v>74731211</v>
      </c>
      <c r="E563" s="222" t="s">
        <v>234</v>
      </c>
      <c r="F563" s="222" t="s">
        <v>234</v>
      </c>
      <c r="G563" s="222" t="s">
        <v>234</v>
      </c>
      <c r="H563" s="222" t="s">
        <v>234</v>
      </c>
      <c r="I563" s="222" t="s">
        <v>234</v>
      </c>
      <c r="J563" s="222" t="s">
        <v>234</v>
      </c>
      <c r="K563" s="231">
        <v>74731211</v>
      </c>
      <c r="L563" s="222" t="s">
        <v>234</v>
      </c>
      <c r="M563" s="231" t="s">
        <v>471</v>
      </c>
      <c r="N563" s="224"/>
      <c r="P563" s="225">
        <f>N563</f>
        <v>0</v>
      </c>
      <c r="R563" s="224"/>
      <c r="T563" s="225">
        <f>R563</f>
        <v>0</v>
      </c>
    </row>
    <row r="564" spans="1:20" ht="15" customHeight="1" x14ac:dyDescent="0.45">
      <c r="A564" s="201">
        <v>554</v>
      </c>
      <c r="B564" s="201">
        <f t="shared" si="186"/>
        <v>8</v>
      </c>
      <c r="C564" s="202">
        <f t="shared" si="187"/>
        <v>74731212</v>
      </c>
      <c r="E564" s="222" t="s">
        <v>234</v>
      </c>
      <c r="F564" s="222" t="s">
        <v>234</v>
      </c>
      <c r="G564" s="222" t="s">
        <v>234</v>
      </c>
      <c r="H564" s="222" t="s">
        <v>234</v>
      </c>
      <c r="I564" s="222" t="s">
        <v>234</v>
      </c>
      <c r="J564" s="222" t="s">
        <v>234</v>
      </c>
      <c r="K564" s="231">
        <v>74731212</v>
      </c>
      <c r="L564" s="222" t="s">
        <v>234</v>
      </c>
      <c r="M564" s="231" t="s">
        <v>472</v>
      </c>
      <c r="N564" s="224"/>
      <c r="P564" s="225">
        <f t="shared" ref="P564:P568" si="202">N564</f>
        <v>0</v>
      </c>
      <c r="R564" s="224"/>
      <c r="T564" s="225">
        <f t="shared" ref="T564:T568" si="203">R564</f>
        <v>0</v>
      </c>
    </row>
    <row r="565" spans="1:20" ht="15" customHeight="1" x14ac:dyDescent="0.45">
      <c r="A565" s="201">
        <v>555</v>
      </c>
      <c r="B565" s="201">
        <f t="shared" si="186"/>
        <v>8</v>
      </c>
      <c r="C565" s="202">
        <f t="shared" si="187"/>
        <v>74731213</v>
      </c>
      <c r="E565" s="222" t="s">
        <v>234</v>
      </c>
      <c r="F565" s="222" t="s">
        <v>234</v>
      </c>
      <c r="G565" s="222" t="s">
        <v>234</v>
      </c>
      <c r="H565" s="222" t="s">
        <v>234</v>
      </c>
      <c r="I565" s="222" t="s">
        <v>234</v>
      </c>
      <c r="J565" s="222" t="s">
        <v>234</v>
      </c>
      <c r="K565" s="231">
        <v>74731213</v>
      </c>
      <c r="L565" s="222" t="s">
        <v>234</v>
      </c>
      <c r="M565" s="231" t="s">
        <v>473</v>
      </c>
      <c r="N565" s="224"/>
      <c r="P565" s="225">
        <f t="shared" si="202"/>
        <v>0</v>
      </c>
      <c r="R565" s="224"/>
      <c r="T565" s="225">
        <f t="shared" si="203"/>
        <v>0</v>
      </c>
    </row>
    <row r="566" spans="1:20" ht="15" customHeight="1" x14ac:dyDescent="0.45">
      <c r="A566" s="201">
        <v>556</v>
      </c>
      <c r="B566" s="201">
        <f t="shared" si="186"/>
        <v>8</v>
      </c>
      <c r="C566" s="202">
        <f t="shared" si="187"/>
        <v>74731214</v>
      </c>
      <c r="E566" s="222" t="s">
        <v>234</v>
      </c>
      <c r="F566" s="222" t="s">
        <v>234</v>
      </c>
      <c r="G566" s="222" t="s">
        <v>234</v>
      </c>
      <c r="H566" s="222" t="s">
        <v>234</v>
      </c>
      <c r="I566" s="222" t="s">
        <v>234</v>
      </c>
      <c r="J566" s="222" t="s">
        <v>234</v>
      </c>
      <c r="K566" s="231">
        <v>74731214</v>
      </c>
      <c r="L566" s="222" t="s">
        <v>234</v>
      </c>
      <c r="M566" s="231" t="s">
        <v>474</v>
      </c>
      <c r="N566" s="224"/>
      <c r="P566" s="225">
        <f t="shared" si="202"/>
        <v>0</v>
      </c>
      <c r="R566" s="224"/>
      <c r="T566" s="225">
        <f t="shared" si="203"/>
        <v>0</v>
      </c>
    </row>
    <row r="567" spans="1:20" ht="15" customHeight="1" x14ac:dyDescent="0.45">
      <c r="A567" s="201">
        <v>557</v>
      </c>
      <c r="B567" s="201">
        <f t="shared" si="186"/>
        <v>8</v>
      </c>
      <c r="C567" s="202">
        <f t="shared" si="187"/>
        <v>74731215</v>
      </c>
      <c r="E567" s="222" t="s">
        <v>234</v>
      </c>
      <c r="F567" s="222" t="s">
        <v>234</v>
      </c>
      <c r="G567" s="222" t="s">
        <v>234</v>
      </c>
      <c r="H567" s="222" t="s">
        <v>234</v>
      </c>
      <c r="I567" s="222" t="s">
        <v>234</v>
      </c>
      <c r="J567" s="222" t="s">
        <v>234</v>
      </c>
      <c r="K567" s="231">
        <v>74731215</v>
      </c>
      <c r="L567" s="222" t="s">
        <v>234</v>
      </c>
      <c r="M567" s="231" t="s">
        <v>475</v>
      </c>
      <c r="N567" s="224"/>
      <c r="P567" s="225">
        <f t="shared" si="202"/>
        <v>0</v>
      </c>
      <c r="R567" s="224"/>
      <c r="T567" s="225">
        <f t="shared" si="203"/>
        <v>0</v>
      </c>
    </row>
    <row r="568" spans="1:20" ht="15" customHeight="1" x14ac:dyDescent="0.45">
      <c r="A568" s="201">
        <v>558</v>
      </c>
      <c r="B568" s="201">
        <f t="shared" si="186"/>
        <v>8</v>
      </c>
      <c r="C568" s="202">
        <f t="shared" si="187"/>
        <v>74731218</v>
      </c>
      <c r="E568" s="222" t="s">
        <v>234</v>
      </c>
      <c r="F568" s="222" t="s">
        <v>234</v>
      </c>
      <c r="G568" s="222" t="s">
        <v>234</v>
      </c>
      <c r="H568" s="222" t="s">
        <v>234</v>
      </c>
      <c r="I568" s="222" t="s">
        <v>234</v>
      </c>
      <c r="J568" s="222" t="s">
        <v>234</v>
      </c>
      <c r="K568" s="231">
        <v>74731218</v>
      </c>
      <c r="L568" s="222" t="s">
        <v>234</v>
      </c>
      <c r="M568" s="231" t="s">
        <v>476</v>
      </c>
      <c r="N568" s="224"/>
      <c r="P568" s="225">
        <f t="shared" si="202"/>
        <v>0</v>
      </c>
      <c r="R568" s="224"/>
      <c r="T568" s="225">
        <f t="shared" si="203"/>
        <v>0</v>
      </c>
    </row>
    <row r="569" spans="1:20" ht="15" customHeight="1" x14ac:dyDescent="0.45">
      <c r="A569" s="201">
        <v>559</v>
      </c>
      <c r="B569" s="201">
        <f t="shared" si="186"/>
        <v>7</v>
      </c>
      <c r="C569" s="202">
        <f t="shared" si="187"/>
        <v>7473122</v>
      </c>
      <c r="E569" s="222" t="s">
        <v>234</v>
      </c>
      <c r="F569" s="222" t="s">
        <v>234</v>
      </c>
      <c r="G569" s="222" t="s">
        <v>234</v>
      </c>
      <c r="H569" s="222" t="s">
        <v>234</v>
      </c>
      <c r="I569" s="222" t="s">
        <v>234</v>
      </c>
      <c r="J569" s="230">
        <v>7473122</v>
      </c>
      <c r="K569" s="222" t="s">
        <v>234</v>
      </c>
      <c r="L569" s="222" t="s">
        <v>234</v>
      </c>
      <c r="M569" s="230" t="s">
        <v>380</v>
      </c>
      <c r="N569" s="224"/>
      <c r="P569" s="225">
        <f>N569-P570-P571-P572</f>
        <v>0</v>
      </c>
      <c r="R569" s="224"/>
      <c r="T569" s="225">
        <f>R569+T570+T571+T572</f>
        <v>0</v>
      </c>
    </row>
    <row r="570" spans="1:20" ht="15" customHeight="1" x14ac:dyDescent="0.45">
      <c r="A570" s="201">
        <v>560</v>
      </c>
      <c r="B570" s="201">
        <f t="shared" si="186"/>
        <v>8</v>
      </c>
      <c r="C570" s="202">
        <f t="shared" si="187"/>
        <v>74731221</v>
      </c>
      <c r="E570" s="222" t="s">
        <v>234</v>
      </c>
      <c r="F570" s="222" t="s">
        <v>234</v>
      </c>
      <c r="G570" s="222" t="s">
        <v>234</v>
      </c>
      <c r="H570" s="222" t="s">
        <v>234</v>
      </c>
      <c r="I570" s="222" t="s">
        <v>234</v>
      </c>
      <c r="J570" s="222" t="s">
        <v>234</v>
      </c>
      <c r="K570" s="231">
        <v>74731221</v>
      </c>
      <c r="L570" s="222" t="s">
        <v>234</v>
      </c>
      <c r="M570" s="231" t="s">
        <v>743</v>
      </c>
      <c r="N570" s="224"/>
      <c r="P570" s="225">
        <f t="shared" ref="P570:P572" si="204">N570</f>
        <v>0</v>
      </c>
      <c r="R570" s="224"/>
      <c r="T570" s="225">
        <f t="shared" ref="T570:T572" si="205">R570</f>
        <v>0</v>
      </c>
    </row>
    <row r="571" spans="1:20" ht="15" customHeight="1" x14ac:dyDescent="0.45">
      <c r="A571" s="201">
        <v>561</v>
      </c>
      <c r="B571" s="201">
        <f t="shared" si="186"/>
        <v>8</v>
      </c>
      <c r="C571" s="202">
        <f t="shared" si="187"/>
        <v>74731222</v>
      </c>
      <c r="E571" s="222" t="s">
        <v>234</v>
      </c>
      <c r="F571" s="222" t="s">
        <v>234</v>
      </c>
      <c r="G571" s="222" t="s">
        <v>234</v>
      </c>
      <c r="H571" s="222" t="s">
        <v>234</v>
      </c>
      <c r="I571" s="222" t="s">
        <v>234</v>
      </c>
      <c r="J571" s="222" t="s">
        <v>234</v>
      </c>
      <c r="K571" s="231">
        <v>74731222</v>
      </c>
      <c r="L571" s="222" t="s">
        <v>234</v>
      </c>
      <c r="M571" s="231" t="s">
        <v>744</v>
      </c>
      <c r="N571" s="224"/>
      <c r="P571" s="225">
        <f t="shared" si="204"/>
        <v>0</v>
      </c>
      <c r="R571" s="224"/>
      <c r="T571" s="225">
        <f t="shared" si="205"/>
        <v>0</v>
      </c>
    </row>
    <row r="572" spans="1:20" ht="15" customHeight="1" x14ac:dyDescent="0.45">
      <c r="A572" s="201">
        <v>562</v>
      </c>
      <c r="B572" s="201">
        <f t="shared" si="186"/>
        <v>8</v>
      </c>
      <c r="C572" s="202">
        <f t="shared" si="187"/>
        <v>74731228</v>
      </c>
      <c r="E572" s="222" t="s">
        <v>234</v>
      </c>
      <c r="F572" s="222" t="s">
        <v>234</v>
      </c>
      <c r="G572" s="222" t="s">
        <v>234</v>
      </c>
      <c r="H572" s="222" t="s">
        <v>234</v>
      </c>
      <c r="I572" s="222" t="s">
        <v>234</v>
      </c>
      <c r="J572" s="222" t="s">
        <v>234</v>
      </c>
      <c r="K572" s="231">
        <v>74731228</v>
      </c>
      <c r="L572" s="222" t="s">
        <v>234</v>
      </c>
      <c r="M572" s="231" t="s">
        <v>745</v>
      </c>
      <c r="N572" s="224"/>
      <c r="P572" s="225">
        <f t="shared" si="204"/>
        <v>0</v>
      </c>
      <c r="R572" s="224"/>
      <c r="T572" s="225">
        <f t="shared" si="205"/>
        <v>0</v>
      </c>
    </row>
    <row r="573" spans="1:20" ht="15" customHeight="1" x14ac:dyDescent="0.45">
      <c r="A573" s="201">
        <v>563</v>
      </c>
      <c r="B573" s="201">
        <f t="shared" si="186"/>
        <v>6</v>
      </c>
      <c r="C573" s="202">
        <f t="shared" si="187"/>
        <v>747313</v>
      </c>
      <c r="E573" s="222" t="s">
        <v>234</v>
      </c>
      <c r="F573" s="222" t="s">
        <v>234</v>
      </c>
      <c r="G573" s="222" t="s">
        <v>234</v>
      </c>
      <c r="H573" s="222" t="s">
        <v>234</v>
      </c>
      <c r="I573" s="229">
        <v>747313</v>
      </c>
      <c r="J573" s="222" t="s">
        <v>234</v>
      </c>
      <c r="K573" s="222" t="s">
        <v>234</v>
      </c>
      <c r="L573" s="222" t="s">
        <v>234</v>
      </c>
      <c r="M573" s="229" t="s">
        <v>746</v>
      </c>
      <c r="N573" s="224"/>
      <c r="P573" s="225">
        <f>N573-SUM(P574:P595)</f>
        <v>0</v>
      </c>
      <c r="R573" s="224"/>
      <c r="T573" s="225">
        <f>R573+T574+T575+T587+T588+T592+T593+T594+T595</f>
        <v>0</v>
      </c>
    </row>
    <row r="574" spans="1:20" ht="15" customHeight="1" x14ac:dyDescent="0.45">
      <c r="A574" s="201">
        <v>564</v>
      </c>
      <c r="B574" s="201">
        <f t="shared" si="186"/>
        <v>7</v>
      </c>
      <c r="C574" s="202">
        <f t="shared" si="187"/>
        <v>7473131</v>
      </c>
      <c r="E574" s="222" t="s">
        <v>234</v>
      </c>
      <c r="F574" s="222" t="s">
        <v>234</v>
      </c>
      <c r="G574" s="222" t="s">
        <v>234</v>
      </c>
      <c r="H574" s="222" t="s">
        <v>234</v>
      </c>
      <c r="I574" s="222" t="s">
        <v>234</v>
      </c>
      <c r="J574" s="230">
        <v>7473131</v>
      </c>
      <c r="K574" s="222" t="s">
        <v>234</v>
      </c>
      <c r="L574" s="222" t="s">
        <v>234</v>
      </c>
      <c r="M574" s="230" t="s">
        <v>1350</v>
      </c>
      <c r="N574" s="224"/>
      <c r="P574" s="225">
        <f>N574</f>
        <v>0</v>
      </c>
      <c r="R574" s="224"/>
      <c r="T574" s="225">
        <f>R574</f>
        <v>0</v>
      </c>
    </row>
    <row r="575" spans="1:20" ht="15" customHeight="1" x14ac:dyDescent="0.45">
      <c r="A575" s="201">
        <v>565</v>
      </c>
      <c r="B575" s="201">
        <f t="shared" si="186"/>
        <v>7</v>
      </c>
      <c r="C575" s="202">
        <f t="shared" si="187"/>
        <v>7473132</v>
      </c>
      <c r="E575" s="222" t="s">
        <v>234</v>
      </c>
      <c r="F575" s="222" t="s">
        <v>234</v>
      </c>
      <c r="G575" s="222" t="s">
        <v>234</v>
      </c>
      <c r="H575" s="222" t="s">
        <v>234</v>
      </c>
      <c r="I575" s="222" t="s">
        <v>234</v>
      </c>
      <c r="J575" s="230">
        <v>7473132</v>
      </c>
      <c r="K575" s="222" t="s">
        <v>234</v>
      </c>
      <c r="L575" s="222" t="s">
        <v>234</v>
      </c>
      <c r="M575" s="230" t="s">
        <v>482</v>
      </c>
      <c r="N575" s="224"/>
      <c r="P575" s="225">
        <f>N575-P576-P577-P578-P579-P580-P581-P582-P583-P584-P585-P586</f>
        <v>0</v>
      </c>
      <c r="R575" s="224"/>
      <c r="T575" s="225">
        <f>R575+T576+T582+T586</f>
        <v>0</v>
      </c>
    </row>
    <row r="576" spans="1:20" ht="15" customHeight="1" x14ac:dyDescent="0.45">
      <c r="A576" s="201">
        <v>566</v>
      </c>
      <c r="B576" s="201">
        <f t="shared" si="186"/>
        <v>8</v>
      </c>
      <c r="C576" s="202">
        <f t="shared" si="187"/>
        <v>74731321</v>
      </c>
      <c r="E576" s="222" t="s">
        <v>234</v>
      </c>
      <c r="F576" s="222" t="s">
        <v>234</v>
      </c>
      <c r="G576" s="222" t="s">
        <v>234</v>
      </c>
      <c r="H576" s="222" t="s">
        <v>234</v>
      </c>
      <c r="I576" s="222" t="s">
        <v>234</v>
      </c>
      <c r="J576" s="222" t="s">
        <v>234</v>
      </c>
      <c r="K576" s="231">
        <v>74731321</v>
      </c>
      <c r="L576" s="222" t="s">
        <v>234</v>
      </c>
      <c r="M576" s="231" t="s">
        <v>748</v>
      </c>
      <c r="N576" s="224"/>
      <c r="P576" s="225">
        <f>N576-P577-P578-P579-P580-P581</f>
        <v>0</v>
      </c>
      <c r="R576" s="224"/>
      <c r="T576" s="225">
        <f>R576+T577+T578+T579+T580+T581</f>
        <v>0</v>
      </c>
    </row>
    <row r="577" spans="1:20" ht="15" customHeight="1" x14ac:dyDescent="0.45">
      <c r="A577" s="201">
        <v>567</v>
      </c>
      <c r="B577" s="201">
        <f t="shared" si="186"/>
        <v>9</v>
      </c>
      <c r="C577" s="202">
        <f t="shared" si="187"/>
        <v>747313211</v>
      </c>
      <c r="E577" s="222" t="s">
        <v>234</v>
      </c>
      <c r="F577" s="222" t="s">
        <v>234</v>
      </c>
      <c r="G577" s="222" t="s">
        <v>234</v>
      </c>
      <c r="H577" s="222" t="s">
        <v>234</v>
      </c>
      <c r="I577" s="222" t="s">
        <v>234</v>
      </c>
      <c r="J577" s="222" t="s">
        <v>234</v>
      </c>
      <c r="K577" s="222" t="s">
        <v>234</v>
      </c>
      <c r="L577" s="222">
        <v>747313211</v>
      </c>
      <c r="M577" s="222" t="s">
        <v>749</v>
      </c>
      <c r="N577" s="224"/>
      <c r="P577" s="225">
        <f t="shared" ref="P577:P581" si="206">N577</f>
        <v>0</v>
      </c>
      <c r="R577" s="224"/>
      <c r="T577" s="225">
        <f t="shared" ref="T577:T581" si="207">R577</f>
        <v>0</v>
      </c>
    </row>
    <row r="578" spans="1:20" ht="15" customHeight="1" x14ac:dyDescent="0.45">
      <c r="A578" s="201">
        <v>568</v>
      </c>
      <c r="B578" s="201">
        <f t="shared" si="186"/>
        <v>9</v>
      </c>
      <c r="C578" s="202">
        <f t="shared" si="187"/>
        <v>747313212</v>
      </c>
      <c r="E578" s="222" t="s">
        <v>234</v>
      </c>
      <c r="F578" s="222" t="s">
        <v>234</v>
      </c>
      <c r="G578" s="222" t="s">
        <v>234</v>
      </c>
      <c r="H578" s="222" t="s">
        <v>234</v>
      </c>
      <c r="I578" s="222" t="s">
        <v>234</v>
      </c>
      <c r="J578" s="222" t="s">
        <v>234</v>
      </c>
      <c r="K578" s="222" t="s">
        <v>234</v>
      </c>
      <c r="L578" s="222">
        <v>747313212</v>
      </c>
      <c r="M578" s="222" t="s">
        <v>750</v>
      </c>
      <c r="N578" s="224"/>
      <c r="P578" s="225">
        <f t="shared" si="206"/>
        <v>0</v>
      </c>
      <c r="R578" s="224"/>
      <c r="T578" s="225">
        <f t="shared" si="207"/>
        <v>0</v>
      </c>
    </row>
    <row r="579" spans="1:20" ht="15" customHeight="1" x14ac:dyDescent="0.45">
      <c r="A579" s="201">
        <v>569</v>
      </c>
      <c r="B579" s="201">
        <f t="shared" si="186"/>
        <v>9</v>
      </c>
      <c r="C579" s="202">
        <f t="shared" si="187"/>
        <v>747313213</v>
      </c>
      <c r="E579" s="222" t="s">
        <v>234</v>
      </c>
      <c r="F579" s="222" t="s">
        <v>234</v>
      </c>
      <c r="G579" s="222" t="s">
        <v>234</v>
      </c>
      <c r="H579" s="222" t="s">
        <v>234</v>
      </c>
      <c r="I579" s="222" t="s">
        <v>234</v>
      </c>
      <c r="J579" s="222" t="s">
        <v>234</v>
      </c>
      <c r="K579" s="222" t="s">
        <v>234</v>
      </c>
      <c r="L579" s="222">
        <v>747313213</v>
      </c>
      <c r="M579" s="222" t="s">
        <v>751</v>
      </c>
      <c r="N579" s="224"/>
      <c r="P579" s="225">
        <f t="shared" si="206"/>
        <v>0</v>
      </c>
      <c r="R579" s="224"/>
      <c r="T579" s="225">
        <f t="shared" si="207"/>
        <v>0</v>
      </c>
    </row>
    <row r="580" spans="1:20" ht="15" customHeight="1" x14ac:dyDescent="0.45">
      <c r="A580" s="201">
        <v>570</v>
      </c>
      <c r="B580" s="201">
        <f t="shared" si="186"/>
        <v>9</v>
      </c>
      <c r="C580" s="202">
        <f t="shared" si="187"/>
        <v>747313214</v>
      </c>
      <c r="E580" s="222" t="s">
        <v>234</v>
      </c>
      <c r="F580" s="222" t="s">
        <v>234</v>
      </c>
      <c r="G580" s="222" t="s">
        <v>234</v>
      </c>
      <c r="H580" s="222" t="s">
        <v>234</v>
      </c>
      <c r="I580" s="222" t="s">
        <v>234</v>
      </c>
      <c r="J580" s="222" t="s">
        <v>234</v>
      </c>
      <c r="K580" s="222" t="s">
        <v>234</v>
      </c>
      <c r="L580" s="222">
        <v>747313214</v>
      </c>
      <c r="M580" s="222" t="s">
        <v>752</v>
      </c>
      <c r="N580" s="224"/>
      <c r="P580" s="225">
        <f t="shared" si="206"/>
        <v>0</v>
      </c>
      <c r="R580" s="224"/>
      <c r="T580" s="225">
        <f t="shared" si="207"/>
        <v>0</v>
      </c>
    </row>
    <row r="581" spans="1:20" ht="15" customHeight="1" x14ac:dyDescent="0.45">
      <c r="A581" s="201">
        <v>571</v>
      </c>
      <c r="B581" s="201">
        <f t="shared" si="186"/>
        <v>9</v>
      </c>
      <c r="C581" s="202">
        <f t="shared" si="187"/>
        <v>747313218</v>
      </c>
      <c r="E581" s="222" t="s">
        <v>234</v>
      </c>
      <c r="F581" s="222" t="s">
        <v>234</v>
      </c>
      <c r="G581" s="222" t="s">
        <v>234</v>
      </c>
      <c r="H581" s="222" t="s">
        <v>234</v>
      </c>
      <c r="I581" s="222" t="s">
        <v>234</v>
      </c>
      <c r="J581" s="222" t="s">
        <v>234</v>
      </c>
      <c r="K581" s="222" t="s">
        <v>234</v>
      </c>
      <c r="L581" s="222">
        <v>747313218</v>
      </c>
      <c r="M581" s="222" t="s">
        <v>753</v>
      </c>
      <c r="N581" s="224"/>
      <c r="P581" s="225">
        <f t="shared" si="206"/>
        <v>0</v>
      </c>
      <c r="R581" s="224"/>
      <c r="T581" s="225">
        <f t="shared" si="207"/>
        <v>0</v>
      </c>
    </row>
    <row r="582" spans="1:20" ht="15" customHeight="1" x14ac:dyDescent="0.45">
      <c r="A582" s="201">
        <v>572</v>
      </c>
      <c r="B582" s="201">
        <f t="shared" si="186"/>
        <v>8</v>
      </c>
      <c r="C582" s="202">
        <f t="shared" si="187"/>
        <v>74731322</v>
      </c>
      <c r="E582" s="222" t="s">
        <v>234</v>
      </c>
      <c r="F582" s="222" t="s">
        <v>234</v>
      </c>
      <c r="G582" s="222" t="s">
        <v>234</v>
      </c>
      <c r="H582" s="222" t="s">
        <v>234</v>
      </c>
      <c r="I582" s="222" t="s">
        <v>234</v>
      </c>
      <c r="J582" s="222" t="s">
        <v>234</v>
      </c>
      <c r="K582" s="231">
        <v>74731322</v>
      </c>
      <c r="L582" s="222" t="s">
        <v>234</v>
      </c>
      <c r="M582" s="231" t="s">
        <v>754</v>
      </c>
      <c r="N582" s="224"/>
      <c r="P582" s="225">
        <f>N582-P583-P584-P585</f>
        <v>0</v>
      </c>
      <c r="R582" s="224"/>
      <c r="T582" s="225">
        <f>R582+T583+T584+T585</f>
        <v>0</v>
      </c>
    </row>
    <row r="583" spans="1:20" ht="15" customHeight="1" x14ac:dyDescent="0.45">
      <c r="A583" s="201">
        <v>573</v>
      </c>
      <c r="B583" s="201">
        <f t="shared" si="186"/>
        <v>9</v>
      </c>
      <c r="C583" s="202">
        <f t="shared" si="187"/>
        <v>747313221</v>
      </c>
      <c r="E583" s="222" t="s">
        <v>234</v>
      </c>
      <c r="F583" s="222" t="s">
        <v>234</v>
      </c>
      <c r="G583" s="222" t="s">
        <v>234</v>
      </c>
      <c r="H583" s="222" t="s">
        <v>234</v>
      </c>
      <c r="I583" s="222" t="s">
        <v>234</v>
      </c>
      <c r="J583" s="222" t="s">
        <v>234</v>
      </c>
      <c r="K583" s="222" t="s">
        <v>234</v>
      </c>
      <c r="L583" s="222">
        <v>747313221</v>
      </c>
      <c r="M583" s="222" t="s">
        <v>755</v>
      </c>
      <c r="N583" s="224"/>
      <c r="P583" s="225">
        <f t="shared" ref="P583:P585" si="208">N583</f>
        <v>0</v>
      </c>
      <c r="R583" s="224"/>
      <c r="T583" s="225">
        <f t="shared" ref="T583:T585" si="209">R583</f>
        <v>0</v>
      </c>
    </row>
    <row r="584" spans="1:20" ht="15" customHeight="1" x14ac:dyDescent="0.45">
      <c r="A584" s="201">
        <v>574</v>
      </c>
      <c r="B584" s="201">
        <f t="shared" si="186"/>
        <v>9</v>
      </c>
      <c r="C584" s="202">
        <f t="shared" si="187"/>
        <v>747313222</v>
      </c>
      <c r="E584" s="222" t="s">
        <v>234</v>
      </c>
      <c r="F584" s="222" t="s">
        <v>234</v>
      </c>
      <c r="G584" s="222" t="s">
        <v>234</v>
      </c>
      <c r="H584" s="222" t="s">
        <v>234</v>
      </c>
      <c r="I584" s="222" t="s">
        <v>234</v>
      </c>
      <c r="J584" s="222" t="s">
        <v>234</v>
      </c>
      <c r="K584" s="222" t="s">
        <v>234</v>
      </c>
      <c r="L584" s="222">
        <v>747313222</v>
      </c>
      <c r="M584" s="222" t="s">
        <v>756</v>
      </c>
      <c r="N584" s="224"/>
      <c r="P584" s="225">
        <f t="shared" si="208"/>
        <v>0</v>
      </c>
      <c r="R584" s="224"/>
      <c r="T584" s="225">
        <f t="shared" si="209"/>
        <v>0</v>
      </c>
    </row>
    <row r="585" spans="1:20" ht="15" customHeight="1" x14ac:dyDescent="0.45">
      <c r="A585" s="201">
        <v>575</v>
      </c>
      <c r="B585" s="201">
        <f t="shared" si="186"/>
        <v>9</v>
      </c>
      <c r="C585" s="202">
        <f t="shared" si="187"/>
        <v>747313228</v>
      </c>
      <c r="E585" s="222" t="s">
        <v>234</v>
      </c>
      <c r="F585" s="222" t="s">
        <v>234</v>
      </c>
      <c r="G585" s="222" t="s">
        <v>234</v>
      </c>
      <c r="H585" s="222" t="s">
        <v>234</v>
      </c>
      <c r="I585" s="222" t="s">
        <v>234</v>
      </c>
      <c r="J585" s="222" t="s">
        <v>234</v>
      </c>
      <c r="K585" s="222" t="s">
        <v>234</v>
      </c>
      <c r="L585" s="222">
        <v>747313228</v>
      </c>
      <c r="M585" s="222" t="s">
        <v>757</v>
      </c>
      <c r="N585" s="224"/>
      <c r="P585" s="225">
        <f t="shared" si="208"/>
        <v>0</v>
      </c>
      <c r="R585" s="224"/>
      <c r="T585" s="225">
        <f t="shared" si="209"/>
        <v>0</v>
      </c>
    </row>
    <row r="586" spans="1:20" ht="15" customHeight="1" x14ac:dyDescent="0.45">
      <c r="A586" s="201">
        <v>576</v>
      </c>
      <c r="B586" s="201">
        <f t="shared" si="186"/>
        <v>8</v>
      </c>
      <c r="C586" s="202">
        <f t="shared" si="187"/>
        <v>74731328</v>
      </c>
      <c r="E586" s="222" t="s">
        <v>234</v>
      </c>
      <c r="F586" s="222" t="s">
        <v>234</v>
      </c>
      <c r="G586" s="222" t="s">
        <v>234</v>
      </c>
      <c r="H586" s="222" t="s">
        <v>234</v>
      </c>
      <c r="I586" s="222" t="s">
        <v>234</v>
      </c>
      <c r="J586" s="222" t="s">
        <v>234</v>
      </c>
      <c r="K586" s="231">
        <v>74731328</v>
      </c>
      <c r="L586" s="222" t="s">
        <v>234</v>
      </c>
      <c r="M586" s="231" t="s">
        <v>758</v>
      </c>
      <c r="N586" s="224"/>
      <c r="P586" s="225">
        <f>N586</f>
        <v>0</v>
      </c>
      <c r="R586" s="224"/>
      <c r="T586" s="225">
        <f>R586</f>
        <v>0</v>
      </c>
    </row>
    <row r="587" spans="1:20" ht="15" customHeight="1" x14ac:dyDescent="0.45">
      <c r="A587" s="201">
        <v>577</v>
      </c>
      <c r="B587" s="201">
        <f t="shared" ref="B587:B650" si="210">LEN(C587)</f>
        <v>7</v>
      </c>
      <c r="C587" s="202">
        <f t="shared" ref="C587:C650" si="211">MAX(E587:L587)</f>
        <v>7473133</v>
      </c>
      <c r="E587" s="222" t="s">
        <v>234</v>
      </c>
      <c r="F587" s="222" t="s">
        <v>234</v>
      </c>
      <c r="G587" s="222" t="s">
        <v>234</v>
      </c>
      <c r="H587" s="222" t="s">
        <v>234</v>
      </c>
      <c r="I587" s="222" t="s">
        <v>234</v>
      </c>
      <c r="J587" s="230">
        <v>7473133</v>
      </c>
      <c r="K587" s="222" t="s">
        <v>234</v>
      </c>
      <c r="L587" s="222" t="s">
        <v>234</v>
      </c>
      <c r="M587" s="230" t="s">
        <v>382</v>
      </c>
      <c r="N587" s="224"/>
      <c r="P587" s="225">
        <f>N587</f>
        <v>0</v>
      </c>
      <c r="R587" s="224"/>
      <c r="T587" s="225">
        <f>R587</f>
        <v>0</v>
      </c>
    </row>
    <row r="588" spans="1:20" ht="15" customHeight="1" x14ac:dyDescent="0.45">
      <c r="A588" s="201">
        <v>578</v>
      </c>
      <c r="B588" s="201">
        <f t="shared" si="210"/>
        <v>7</v>
      </c>
      <c r="C588" s="202">
        <f t="shared" si="211"/>
        <v>7473134</v>
      </c>
      <c r="E588" s="222" t="s">
        <v>234</v>
      </c>
      <c r="F588" s="222" t="s">
        <v>234</v>
      </c>
      <c r="G588" s="222" t="s">
        <v>234</v>
      </c>
      <c r="H588" s="222" t="s">
        <v>234</v>
      </c>
      <c r="I588" s="222" t="s">
        <v>234</v>
      </c>
      <c r="J588" s="230">
        <v>7473134</v>
      </c>
      <c r="K588" s="222" t="s">
        <v>234</v>
      </c>
      <c r="L588" s="222" t="s">
        <v>234</v>
      </c>
      <c r="M588" s="230" t="s">
        <v>383</v>
      </c>
      <c r="N588" s="224"/>
      <c r="P588" s="225">
        <f>N588-P589-P590-P591</f>
        <v>0</v>
      </c>
      <c r="R588" s="224"/>
      <c r="T588" s="225">
        <f>R588+T589+T590+T591</f>
        <v>0</v>
      </c>
    </row>
    <row r="589" spans="1:20" ht="15" customHeight="1" x14ac:dyDescent="0.45">
      <c r="A589" s="201">
        <v>579</v>
      </c>
      <c r="B589" s="201">
        <f t="shared" si="210"/>
        <v>8</v>
      </c>
      <c r="C589" s="202">
        <f t="shared" si="211"/>
        <v>74731341</v>
      </c>
      <c r="E589" s="222" t="s">
        <v>234</v>
      </c>
      <c r="F589" s="222" t="s">
        <v>234</v>
      </c>
      <c r="G589" s="222" t="s">
        <v>234</v>
      </c>
      <c r="H589" s="222" t="s">
        <v>234</v>
      </c>
      <c r="I589" s="222" t="s">
        <v>234</v>
      </c>
      <c r="J589" s="222" t="s">
        <v>234</v>
      </c>
      <c r="K589" s="231">
        <v>74731341</v>
      </c>
      <c r="L589" s="222" t="s">
        <v>234</v>
      </c>
      <c r="M589" s="231" t="s">
        <v>383</v>
      </c>
      <c r="N589" s="224"/>
      <c r="P589" s="225">
        <f t="shared" ref="P589:P591" si="212">N589</f>
        <v>0</v>
      </c>
      <c r="R589" s="224"/>
      <c r="T589" s="225">
        <f t="shared" ref="T589:T591" si="213">R589</f>
        <v>0</v>
      </c>
    </row>
    <row r="590" spans="1:20" ht="15" customHeight="1" x14ac:dyDescent="0.45">
      <c r="A590" s="201">
        <v>580</v>
      </c>
      <c r="B590" s="201">
        <f t="shared" si="210"/>
        <v>8</v>
      </c>
      <c r="C590" s="202">
        <f t="shared" si="211"/>
        <v>74731342</v>
      </c>
      <c r="E590" s="222" t="s">
        <v>234</v>
      </c>
      <c r="F590" s="222" t="s">
        <v>234</v>
      </c>
      <c r="G590" s="222" t="s">
        <v>234</v>
      </c>
      <c r="H590" s="222" t="s">
        <v>234</v>
      </c>
      <c r="I590" s="222" t="s">
        <v>234</v>
      </c>
      <c r="J590" s="222" t="s">
        <v>234</v>
      </c>
      <c r="K590" s="231">
        <v>74731342</v>
      </c>
      <c r="L590" s="222" t="s">
        <v>234</v>
      </c>
      <c r="M590" s="231" t="s">
        <v>1301</v>
      </c>
      <c r="N590" s="224"/>
      <c r="P590" s="225">
        <f t="shared" si="212"/>
        <v>0</v>
      </c>
      <c r="R590" s="224"/>
      <c r="T590" s="225">
        <f t="shared" si="213"/>
        <v>0</v>
      </c>
    </row>
    <row r="591" spans="1:20" ht="15" customHeight="1" x14ac:dyDescent="0.45">
      <c r="A591" s="201">
        <v>581</v>
      </c>
      <c r="B591" s="201">
        <f t="shared" si="210"/>
        <v>8</v>
      </c>
      <c r="C591" s="202">
        <f t="shared" si="211"/>
        <v>74731348</v>
      </c>
      <c r="E591" s="222" t="s">
        <v>234</v>
      </c>
      <c r="F591" s="222" t="s">
        <v>234</v>
      </c>
      <c r="G591" s="222" t="s">
        <v>234</v>
      </c>
      <c r="H591" s="222" t="s">
        <v>234</v>
      </c>
      <c r="I591" s="222" t="s">
        <v>234</v>
      </c>
      <c r="J591" s="222" t="s">
        <v>234</v>
      </c>
      <c r="K591" s="231">
        <v>74731348</v>
      </c>
      <c r="L591" s="222" t="s">
        <v>234</v>
      </c>
      <c r="M591" s="231" t="s">
        <v>760</v>
      </c>
      <c r="N591" s="224"/>
      <c r="P591" s="225">
        <f t="shared" si="212"/>
        <v>0</v>
      </c>
      <c r="R591" s="224"/>
      <c r="T591" s="225">
        <f t="shared" si="213"/>
        <v>0</v>
      </c>
    </row>
    <row r="592" spans="1:20" ht="15" customHeight="1" x14ac:dyDescent="0.45">
      <c r="A592" s="201">
        <v>582</v>
      </c>
      <c r="B592" s="201">
        <f t="shared" si="210"/>
        <v>7</v>
      </c>
      <c r="C592" s="202">
        <f t="shared" si="211"/>
        <v>7473135</v>
      </c>
      <c r="E592" s="222" t="s">
        <v>234</v>
      </c>
      <c r="F592" s="222" t="s">
        <v>234</v>
      </c>
      <c r="G592" s="222" t="s">
        <v>234</v>
      </c>
      <c r="H592" s="222" t="s">
        <v>234</v>
      </c>
      <c r="I592" s="222" t="s">
        <v>234</v>
      </c>
      <c r="J592" s="230">
        <v>7473135</v>
      </c>
      <c r="K592" s="222" t="s">
        <v>234</v>
      </c>
      <c r="L592" s="222" t="s">
        <v>234</v>
      </c>
      <c r="M592" s="230" t="s">
        <v>761</v>
      </c>
      <c r="N592" s="224"/>
      <c r="P592" s="225">
        <f>N592</f>
        <v>0</v>
      </c>
      <c r="R592" s="224"/>
      <c r="T592" s="225">
        <f>R592</f>
        <v>0</v>
      </c>
    </row>
    <row r="593" spans="1:20" ht="15" customHeight="1" x14ac:dyDescent="0.45">
      <c r="A593" s="201">
        <v>583</v>
      </c>
      <c r="B593" s="201">
        <f t="shared" si="210"/>
        <v>7</v>
      </c>
      <c r="C593" s="202">
        <f t="shared" si="211"/>
        <v>7473136</v>
      </c>
      <c r="E593" s="222" t="s">
        <v>234</v>
      </c>
      <c r="F593" s="222" t="s">
        <v>234</v>
      </c>
      <c r="G593" s="222" t="s">
        <v>234</v>
      </c>
      <c r="H593" s="222" t="s">
        <v>234</v>
      </c>
      <c r="I593" s="222" t="s">
        <v>234</v>
      </c>
      <c r="J593" s="230">
        <v>7473136</v>
      </c>
      <c r="K593" s="222" t="s">
        <v>234</v>
      </c>
      <c r="L593" s="222" t="s">
        <v>234</v>
      </c>
      <c r="M593" s="230" t="s">
        <v>762</v>
      </c>
      <c r="N593" s="224"/>
      <c r="P593" s="225">
        <f t="shared" ref="P593:P595" si="214">N593</f>
        <v>0</v>
      </c>
      <c r="R593" s="224"/>
      <c r="T593" s="225">
        <f t="shared" ref="T593:T595" si="215">R593</f>
        <v>0</v>
      </c>
    </row>
    <row r="594" spans="1:20" ht="15" customHeight="1" x14ac:dyDescent="0.45">
      <c r="A594" s="201">
        <v>584</v>
      </c>
      <c r="B594" s="201">
        <f t="shared" si="210"/>
        <v>7</v>
      </c>
      <c r="C594" s="202">
        <f t="shared" si="211"/>
        <v>7473137</v>
      </c>
      <c r="E594" s="222" t="s">
        <v>234</v>
      </c>
      <c r="F594" s="222" t="s">
        <v>234</v>
      </c>
      <c r="G594" s="222" t="s">
        <v>234</v>
      </c>
      <c r="H594" s="222" t="s">
        <v>234</v>
      </c>
      <c r="I594" s="222" t="s">
        <v>234</v>
      </c>
      <c r="J594" s="230">
        <v>7473137</v>
      </c>
      <c r="K594" s="222" t="s">
        <v>234</v>
      </c>
      <c r="L594" s="222" t="s">
        <v>234</v>
      </c>
      <c r="M594" s="230" t="s">
        <v>290</v>
      </c>
      <c r="N594" s="224"/>
      <c r="P594" s="225">
        <f t="shared" si="214"/>
        <v>0</v>
      </c>
      <c r="R594" s="224"/>
      <c r="T594" s="225">
        <f t="shared" si="215"/>
        <v>0</v>
      </c>
    </row>
    <row r="595" spans="1:20" ht="15" customHeight="1" x14ac:dyDescent="0.45">
      <c r="A595" s="201">
        <v>585</v>
      </c>
      <c r="B595" s="201">
        <f t="shared" si="210"/>
        <v>7</v>
      </c>
      <c r="C595" s="202">
        <f t="shared" si="211"/>
        <v>7473138</v>
      </c>
      <c r="E595" s="222" t="s">
        <v>234</v>
      </c>
      <c r="F595" s="222" t="s">
        <v>234</v>
      </c>
      <c r="G595" s="222" t="s">
        <v>234</v>
      </c>
      <c r="H595" s="222" t="s">
        <v>234</v>
      </c>
      <c r="I595" s="222" t="s">
        <v>234</v>
      </c>
      <c r="J595" s="230">
        <v>7473138</v>
      </c>
      <c r="K595" s="222" t="s">
        <v>234</v>
      </c>
      <c r="L595" s="222" t="s">
        <v>234</v>
      </c>
      <c r="M595" s="230" t="s">
        <v>387</v>
      </c>
      <c r="N595" s="224"/>
      <c r="P595" s="225">
        <f t="shared" si="214"/>
        <v>0</v>
      </c>
      <c r="R595" s="224"/>
      <c r="T595" s="225">
        <f t="shared" si="215"/>
        <v>0</v>
      </c>
    </row>
    <row r="596" spans="1:20" ht="15" customHeight="1" x14ac:dyDescent="0.45">
      <c r="A596" s="201">
        <v>586</v>
      </c>
      <c r="B596" s="201">
        <f t="shared" si="210"/>
        <v>6</v>
      </c>
      <c r="C596" s="202">
        <f t="shared" si="211"/>
        <v>747318</v>
      </c>
      <c r="E596" s="222" t="s">
        <v>234</v>
      </c>
      <c r="F596" s="222" t="s">
        <v>234</v>
      </c>
      <c r="G596" s="222" t="s">
        <v>234</v>
      </c>
      <c r="H596" s="222" t="s">
        <v>234</v>
      </c>
      <c r="I596" s="229">
        <v>747318</v>
      </c>
      <c r="J596" s="222" t="s">
        <v>234</v>
      </c>
      <c r="K596" s="222" t="s">
        <v>234</v>
      </c>
      <c r="L596" s="222" t="s">
        <v>234</v>
      </c>
      <c r="M596" s="229" t="s">
        <v>1351</v>
      </c>
      <c r="N596" s="224"/>
      <c r="P596" s="225">
        <f>N596-P597-P598</f>
        <v>0</v>
      </c>
      <c r="R596" s="224"/>
      <c r="T596" s="225">
        <f>R596+T597+T598</f>
        <v>0</v>
      </c>
    </row>
    <row r="597" spans="1:20" ht="15" customHeight="1" x14ac:dyDescent="0.45">
      <c r="A597" s="201">
        <v>587</v>
      </c>
      <c r="B597" s="201">
        <f t="shared" si="210"/>
        <v>7</v>
      </c>
      <c r="C597" s="202">
        <f t="shared" si="211"/>
        <v>7473181</v>
      </c>
      <c r="E597" s="222" t="s">
        <v>234</v>
      </c>
      <c r="F597" s="222" t="s">
        <v>234</v>
      </c>
      <c r="G597" s="222" t="s">
        <v>234</v>
      </c>
      <c r="H597" s="222" t="s">
        <v>234</v>
      </c>
      <c r="I597" s="222" t="s">
        <v>234</v>
      </c>
      <c r="J597" s="230">
        <v>7473181</v>
      </c>
      <c r="K597" s="222" t="s">
        <v>234</v>
      </c>
      <c r="L597" s="222" t="s">
        <v>234</v>
      </c>
      <c r="M597" s="230" t="s">
        <v>1352</v>
      </c>
      <c r="N597" s="224"/>
      <c r="P597" s="225">
        <f t="shared" ref="P597:P598" si="216">N597</f>
        <v>0</v>
      </c>
      <c r="R597" s="224"/>
      <c r="T597" s="225">
        <f t="shared" ref="T597:T598" si="217">R597</f>
        <v>0</v>
      </c>
    </row>
    <row r="598" spans="1:20" ht="15" customHeight="1" x14ac:dyDescent="0.45">
      <c r="A598" s="201">
        <v>588</v>
      </c>
      <c r="B598" s="201">
        <f t="shared" si="210"/>
        <v>7</v>
      </c>
      <c r="C598" s="202">
        <f t="shared" si="211"/>
        <v>7473188</v>
      </c>
      <c r="E598" s="222" t="s">
        <v>234</v>
      </c>
      <c r="F598" s="222" t="s">
        <v>234</v>
      </c>
      <c r="G598" s="222" t="s">
        <v>234</v>
      </c>
      <c r="H598" s="222" t="s">
        <v>234</v>
      </c>
      <c r="I598" s="222" t="s">
        <v>234</v>
      </c>
      <c r="J598" s="230">
        <v>7473188</v>
      </c>
      <c r="K598" s="222" t="s">
        <v>234</v>
      </c>
      <c r="L598" s="222" t="s">
        <v>234</v>
      </c>
      <c r="M598" s="230" t="s">
        <v>1353</v>
      </c>
      <c r="N598" s="224"/>
      <c r="P598" s="225">
        <f t="shared" si="216"/>
        <v>0</v>
      </c>
      <c r="R598" s="224"/>
      <c r="T598" s="225">
        <f t="shared" si="217"/>
        <v>0</v>
      </c>
    </row>
    <row r="599" spans="1:20" ht="15" customHeight="1" x14ac:dyDescent="0.45">
      <c r="A599" s="201">
        <v>589</v>
      </c>
      <c r="B599" s="201">
        <f t="shared" si="210"/>
        <v>3</v>
      </c>
      <c r="C599" s="202">
        <f t="shared" si="211"/>
        <v>748</v>
      </c>
      <c r="E599" s="222" t="s">
        <v>234</v>
      </c>
      <c r="F599" s="223">
        <v>748</v>
      </c>
      <c r="G599" s="222" t="s">
        <v>234</v>
      </c>
      <c r="H599" s="222" t="s">
        <v>234</v>
      </c>
      <c r="I599" s="222" t="s">
        <v>234</v>
      </c>
      <c r="J599" s="222" t="s">
        <v>234</v>
      </c>
      <c r="K599" s="222" t="s">
        <v>234</v>
      </c>
      <c r="L599" s="222" t="s">
        <v>234</v>
      </c>
      <c r="M599" s="223" t="s">
        <v>1354</v>
      </c>
      <c r="N599" s="224"/>
      <c r="P599" s="225">
        <f>N599-SUM(P600:P624)</f>
        <v>0</v>
      </c>
      <c r="R599" s="224"/>
      <c r="T599" s="225">
        <f>R599+T600+T603+T606+T618+T624</f>
        <v>0</v>
      </c>
    </row>
    <row r="600" spans="1:20" ht="15" customHeight="1" x14ac:dyDescent="0.45">
      <c r="A600" s="201">
        <v>590</v>
      </c>
      <c r="B600" s="201">
        <f t="shared" si="210"/>
        <v>4</v>
      </c>
      <c r="C600" s="202">
        <f t="shared" si="211"/>
        <v>7481</v>
      </c>
      <c r="E600" s="222" t="s">
        <v>234</v>
      </c>
      <c r="F600" s="222" t="s">
        <v>234</v>
      </c>
      <c r="G600" s="226">
        <v>7481</v>
      </c>
      <c r="H600" s="222" t="s">
        <v>234</v>
      </c>
      <c r="I600" s="222" t="s">
        <v>234</v>
      </c>
      <c r="J600" s="222" t="s">
        <v>234</v>
      </c>
      <c r="K600" s="222" t="s">
        <v>234</v>
      </c>
      <c r="L600" s="222" t="s">
        <v>234</v>
      </c>
      <c r="M600" s="226" t="s">
        <v>1355</v>
      </c>
      <c r="N600" s="224"/>
      <c r="P600" s="225">
        <f>N600-P601-P602</f>
        <v>0</v>
      </c>
      <c r="R600" s="224"/>
      <c r="T600" s="225">
        <f>R600+T601+T602</f>
        <v>0</v>
      </c>
    </row>
    <row r="601" spans="1:20" ht="15" customHeight="1" x14ac:dyDescent="0.45">
      <c r="A601" s="201">
        <v>591</v>
      </c>
      <c r="B601" s="201">
        <f t="shared" si="210"/>
        <v>5</v>
      </c>
      <c r="C601" s="202">
        <f t="shared" si="211"/>
        <v>74811</v>
      </c>
      <c r="E601" s="222" t="s">
        <v>234</v>
      </c>
      <c r="F601" s="222" t="s">
        <v>234</v>
      </c>
      <c r="G601" s="222" t="s">
        <v>234</v>
      </c>
      <c r="H601" s="227">
        <v>74811</v>
      </c>
      <c r="I601" s="222" t="s">
        <v>234</v>
      </c>
      <c r="J601" s="222" t="s">
        <v>234</v>
      </c>
      <c r="K601" s="222" t="s">
        <v>234</v>
      </c>
      <c r="L601" s="222" t="s">
        <v>234</v>
      </c>
      <c r="M601" s="227" t="s">
        <v>561</v>
      </c>
      <c r="N601" s="224"/>
      <c r="P601" s="225">
        <f>N601</f>
        <v>0</v>
      </c>
      <c r="R601" s="224"/>
      <c r="T601" s="225">
        <f>R601</f>
        <v>0</v>
      </c>
    </row>
    <row r="602" spans="1:20" ht="15" customHeight="1" x14ac:dyDescent="0.45">
      <c r="A602" s="201">
        <v>592</v>
      </c>
      <c r="B602" s="201">
        <f t="shared" si="210"/>
        <v>5</v>
      </c>
      <c r="C602" s="202">
        <f t="shared" si="211"/>
        <v>74812</v>
      </c>
      <c r="E602" s="222" t="s">
        <v>234</v>
      </c>
      <c r="F602" s="222" t="s">
        <v>234</v>
      </c>
      <c r="G602" s="222" t="s">
        <v>234</v>
      </c>
      <c r="H602" s="227">
        <v>74812</v>
      </c>
      <c r="I602" s="222" t="s">
        <v>234</v>
      </c>
      <c r="J602" s="222" t="s">
        <v>234</v>
      </c>
      <c r="K602" s="222" t="s">
        <v>234</v>
      </c>
      <c r="L602" s="222" t="s">
        <v>234</v>
      </c>
      <c r="M602" s="227" t="s">
        <v>554</v>
      </c>
      <c r="N602" s="224"/>
      <c r="P602" s="225">
        <f>N602</f>
        <v>0</v>
      </c>
      <c r="R602" s="224"/>
      <c r="T602" s="225">
        <f>R602</f>
        <v>0</v>
      </c>
    </row>
    <row r="603" spans="1:20" ht="15" customHeight="1" x14ac:dyDescent="0.45">
      <c r="A603" s="201">
        <v>593</v>
      </c>
      <c r="B603" s="201">
        <f t="shared" si="210"/>
        <v>4</v>
      </c>
      <c r="C603" s="202">
        <f t="shared" si="211"/>
        <v>7482</v>
      </c>
      <c r="E603" s="222" t="s">
        <v>234</v>
      </c>
      <c r="F603" s="222" t="s">
        <v>234</v>
      </c>
      <c r="G603" s="226">
        <v>7482</v>
      </c>
      <c r="H603" s="222" t="s">
        <v>234</v>
      </c>
      <c r="I603" s="222" t="s">
        <v>234</v>
      </c>
      <c r="J603" s="222" t="s">
        <v>234</v>
      </c>
      <c r="K603" s="222" t="s">
        <v>234</v>
      </c>
      <c r="L603" s="222" t="s">
        <v>234</v>
      </c>
      <c r="M603" s="226" t="s">
        <v>1356</v>
      </c>
      <c r="N603" s="224"/>
      <c r="P603" s="225">
        <f>N603-P604-P605</f>
        <v>0</v>
      </c>
      <c r="R603" s="224"/>
      <c r="T603" s="225">
        <f>R603+T604+T605</f>
        <v>0</v>
      </c>
    </row>
    <row r="604" spans="1:20" ht="15" customHeight="1" x14ac:dyDescent="0.45">
      <c r="A604" s="201">
        <v>594</v>
      </c>
      <c r="B604" s="201">
        <f t="shared" si="210"/>
        <v>5</v>
      </c>
      <c r="C604" s="202">
        <f t="shared" si="211"/>
        <v>74821</v>
      </c>
      <c r="E604" s="222" t="s">
        <v>234</v>
      </c>
      <c r="F604" s="222" t="s">
        <v>234</v>
      </c>
      <c r="G604" s="222" t="s">
        <v>234</v>
      </c>
      <c r="H604" s="227">
        <v>74821</v>
      </c>
      <c r="I604" s="222" t="s">
        <v>234</v>
      </c>
      <c r="J604" s="222" t="s">
        <v>234</v>
      </c>
      <c r="K604" s="222" t="s">
        <v>234</v>
      </c>
      <c r="L604" s="222" t="s">
        <v>234</v>
      </c>
      <c r="M604" s="227" t="s">
        <v>1357</v>
      </c>
      <c r="N604" s="224"/>
      <c r="P604" s="225">
        <f t="shared" ref="P604:P605" si="218">N604</f>
        <v>0</v>
      </c>
      <c r="R604" s="224"/>
      <c r="T604" s="225">
        <f t="shared" ref="T604:T605" si="219">R604</f>
        <v>0</v>
      </c>
    </row>
    <row r="605" spans="1:20" ht="15" customHeight="1" x14ac:dyDescent="0.45">
      <c r="A605" s="201">
        <v>595</v>
      </c>
      <c r="B605" s="201">
        <f t="shared" si="210"/>
        <v>5</v>
      </c>
      <c r="C605" s="202">
        <f t="shared" si="211"/>
        <v>74828</v>
      </c>
      <c r="E605" s="222" t="s">
        <v>234</v>
      </c>
      <c r="F605" s="222" t="s">
        <v>234</v>
      </c>
      <c r="G605" s="222" t="s">
        <v>234</v>
      </c>
      <c r="H605" s="227">
        <v>74828</v>
      </c>
      <c r="I605" s="222" t="s">
        <v>234</v>
      </c>
      <c r="J605" s="222" t="s">
        <v>234</v>
      </c>
      <c r="K605" s="222" t="s">
        <v>234</v>
      </c>
      <c r="L605" s="222" t="s">
        <v>234</v>
      </c>
      <c r="M605" s="227" t="s">
        <v>1358</v>
      </c>
      <c r="N605" s="224"/>
      <c r="P605" s="225">
        <f t="shared" si="218"/>
        <v>0</v>
      </c>
      <c r="R605" s="224"/>
      <c r="T605" s="225">
        <f t="shared" si="219"/>
        <v>0</v>
      </c>
    </row>
    <row r="606" spans="1:20" ht="15" customHeight="1" x14ac:dyDescent="0.45">
      <c r="A606" s="201">
        <v>596</v>
      </c>
      <c r="B606" s="201">
        <f t="shared" si="210"/>
        <v>4</v>
      </c>
      <c r="C606" s="202">
        <f t="shared" si="211"/>
        <v>7483</v>
      </c>
      <c r="E606" s="222" t="s">
        <v>234</v>
      </c>
      <c r="F606" s="222" t="s">
        <v>234</v>
      </c>
      <c r="G606" s="226">
        <v>7483</v>
      </c>
      <c r="H606" s="222" t="s">
        <v>234</v>
      </c>
      <c r="I606" s="222" t="s">
        <v>234</v>
      </c>
      <c r="J606" s="222" t="s">
        <v>234</v>
      </c>
      <c r="K606" s="222" t="s">
        <v>234</v>
      </c>
      <c r="L606" s="222" t="s">
        <v>234</v>
      </c>
      <c r="M606" s="226" t="s">
        <v>1359</v>
      </c>
      <c r="N606" s="224"/>
      <c r="P606" s="225">
        <f>N606-P607-P608-P609-P610-P611-P612-P613-P614-P615-P616-P617</f>
        <v>0</v>
      </c>
      <c r="R606" s="224"/>
      <c r="T606" s="225">
        <f>R606+T607+T612+T613+T614+T615+T616+T617</f>
        <v>0</v>
      </c>
    </row>
    <row r="607" spans="1:20" ht="15" customHeight="1" x14ac:dyDescent="0.45">
      <c r="A607" s="201">
        <v>597</v>
      </c>
      <c r="B607" s="201">
        <f t="shared" si="210"/>
        <v>5</v>
      </c>
      <c r="C607" s="202">
        <f t="shared" si="211"/>
        <v>74831</v>
      </c>
      <c r="E607" s="222" t="s">
        <v>234</v>
      </c>
      <c r="F607" s="222" t="s">
        <v>234</v>
      </c>
      <c r="G607" s="222" t="s">
        <v>234</v>
      </c>
      <c r="H607" s="227">
        <v>74831</v>
      </c>
      <c r="I607" s="222" t="s">
        <v>234</v>
      </c>
      <c r="J607" s="222" t="s">
        <v>234</v>
      </c>
      <c r="K607" s="222" t="s">
        <v>234</v>
      </c>
      <c r="L607" s="222" t="s">
        <v>234</v>
      </c>
      <c r="M607" s="227" t="s">
        <v>1360</v>
      </c>
      <c r="N607" s="224"/>
      <c r="P607" s="225">
        <f>N607-P608-P609-P610-P611</f>
        <v>0</v>
      </c>
      <c r="R607" s="224"/>
      <c r="T607" s="225">
        <f>R607+T608+T609+T610+T611</f>
        <v>0</v>
      </c>
    </row>
    <row r="608" spans="1:20" ht="15" customHeight="1" x14ac:dyDescent="0.45">
      <c r="A608" s="201">
        <v>598</v>
      </c>
      <c r="B608" s="201">
        <f t="shared" si="210"/>
        <v>6</v>
      </c>
      <c r="C608" s="202">
        <f t="shared" si="211"/>
        <v>748311</v>
      </c>
      <c r="E608" s="222" t="s">
        <v>234</v>
      </c>
      <c r="F608" s="222" t="s">
        <v>234</v>
      </c>
      <c r="G608" s="222" t="s">
        <v>234</v>
      </c>
      <c r="H608" s="222" t="s">
        <v>234</v>
      </c>
      <c r="I608" s="229">
        <v>748311</v>
      </c>
      <c r="J608" s="222" t="s">
        <v>234</v>
      </c>
      <c r="K608" s="222" t="s">
        <v>234</v>
      </c>
      <c r="L608" s="222" t="s">
        <v>234</v>
      </c>
      <c r="M608" s="229" t="s">
        <v>933</v>
      </c>
      <c r="N608" s="224"/>
      <c r="P608" s="225">
        <f>N608</f>
        <v>0</v>
      </c>
      <c r="R608" s="224"/>
      <c r="T608" s="225">
        <f>R608</f>
        <v>0</v>
      </c>
    </row>
    <row r="609" spans="1:20" ht="15" customHeight="1" x14ac:dyDescent="0.45">
      <c r="A609" s="201">
        <v>599</v>
      </c>
      <c r="B609" s="201">
        <f t="shared" si="210"/>
        <v>6</v>
      </c>
      <c r="C609" s="202">
        <f t="shared" si="211"/>
        <v>748312</v>
      </c>
      <c r="E609" s="222" t="s">
        <v>234</v>
      </c>
      <c r="F609" s="222" t="s">
        <v>234</v>
      </c>
      <c r="G609" s="222" t="s">
        <v>234</v>
      </c>
      <c r="H609" s="222" t="s">
        <v>234</v>
      </c>
      <c r="I609" s="229">
        <v>748312</v>
      </c>
      <c r="J609" s="222" t="s">
        <v>234</v>
      </c>
      <c r="K609" s="222" t="s">
        <v>234</v>
      </c>
      <c r="L609" s="222" t="s">
        <v>234</v>
      </c>
      <c r="M609" s="229" t="s">
        <v>934</v>
      </c>
      <c r="N609" s="224"/>
      <c r="P609" s="225">
        <f t="shared" ref="P609:P611" si="220">N609</f>
        <v>0</v>
      </c>
      <c r="R609" s="224"/>
      <c r="T609" s="225">
        <f t="shared" ref="T609:T611" si="221">R609</f>
        <v>0</v>
      </c>
    </row>
    <row r="610" spans="1:20" ht="15" customHeight="1" x14ac:dyDescent="0.45">
      <c r="A610" s="201">
        <v>600</v>
      </c>
      <c r="B610" s="201">
        <f t="shared" si="210"/>
        <v>6</v>
      </c>
      <c r="C610" s="202">
        <f t="shared" si="211"/>
        <v>748313</v>
      </c>
      <c r="E610" s="222" t="s">
        <v>234</v>
      </c>
      <c r="F610" s="222" t="s">
        <v>234</v>
      </c>
      <c r="G610" s="222" t="s">
        <v>234</v>
      </c>
      <c r="H610" s="222" t="s">
        <v>234</v>
      </c>
      <c r="I610" s="229">
        <v>748313</v>
      </c>
      <c r="J610" s="222" t="s">
        <v>234</v>
      </c>
      <c r="K610" s="222" t="s">
        <v>234</v>
      </c>
      <c r="L610" s="222" t="s">
        <v>234</v>
      </c>
      <c r="M610" s="229" t="s">
        <v>935</v>
      </c>
      <c r="N610" s="224"/>
      <c r="P610" s="225">
        <f t="shared" si="220"/>
        <v>0</v>
      </c>
      <c r="R610" s="224"/>
      <c r="T610" s="225">
        <f t="shared" si="221"/>
        <v>0</v>
      </c>
    </row>
    <row r="611" spans="1:20" ht="15" customHeight="1" x14ac:dyDescent="0.45">
      <c r="A611" s="201">
        <v>601</v>
      </c>
      <c r="B611" s="201">
        <f t="shared" si="210"/>
        <v>6</v>
      </c>
      <c r="C611" s="202">
        <f t="shared" si="211"/>
        <v>748318</v>
      </c>
      <c r="E611" s="222" t="s">
        <v>234</v>
      </c>
      <c r="F611" s="222" t="s">
        <v>234</v>
      </c>
      <c r="G611" s="222" t="s">
        <v>234</v>
      </c>
      <c r="H611" s="222" t="s">
        <v>234</v>
      </c>
      <c r="I611" s="229">
        <v>748318</v>
      </c>
      <c r="J611" s="222" t="s">
        <v>234</v>
      </c>
      <c r="K611" s="222" t="s">
        <v>234</v>
      </c>
      <c r="L611" s="222" t="s">
        <v>234</v>
      </c>
      <c r="M611" s="229" t="s">
        <v>1361</v>
      </c>
      <c r="N611" s="224"/>
      <c r="P611" s="225">
        <f t="shared" si="220"/>
        <v>0</v>
      </c>
      <c r="R611" s="224"/>
      <c r="T611" s="225">
        <f t="shared" si="221"/>
        <v>0</v>
      </c>
    </row>
    <row r="612" spans="1:20" ht="15" customHeight="1" x14ac:dyDescent="0.45">
      <c r="A612" s="201">
        <v>602</v>
      </c>
      <c r="B612" s="201">
        <f t="shared" si="210"/>
        <v>5</v>
      </c>
      <c r="C612" s="202">
        <f t="shared" si="211"/>
        <v>74832</v>
      </c>
      <c r="E612" s="222" t="s">
        <v>234</v>
      </c>
      <c r="F612" s="222" t="s">
        <v>234</v>
      </c>
      <c r="G612" s="222" t="s">
        <v>234</v>
      </c>
      <c r="H612" s="227">
        <v>74832</v>
      </c>
      <c r="I612" s="222" t="s">
        <v>234</v>
      </c>
      <c r="J612" s="222" t="s">
        <v>234</v>
      </c>
      <c r="K612" s="222" t="s">
        <v>234</v>
      </c>
      <c r="L612" s="222" t="s">
        <v>234</v>
      </c>
      <c r="M612" s="227" t="s">
        <v>1362</v>
      </c>
      <c r="N612" s="224"/>
      <c r="P612" s="225">
        <f>N612</f>
        <v>0</v>
      </c>
      <c r="R612" s="224"/>
      <c r="T612" s="225">
        <f>R612</f>
        <v>0</v>
      </c>
    </row>
    <row r="613" spans="1:20" ht="15" customHeight="1" x14ac:dyDescent="0.45">
      <c r="A613" s="201">
        <v>603</v>
      </c>
      <c r="B613" s="201">
        <f t="shared" si="210"/>
        <v>5</v>
      </c>
      <c r="C613" s="202">
        <f t="shared" si="211"/>
        <v>74833</v>
      </c>
      <c r="E613" s="222" t="s">
        <v>234</v>
      </c>
      <c r="F613" s="222" t="s">
        <v>234</v>
      </c>
      <c r="G613" s="222" t="s">
        <v>234</v>
      </c>
      <c r="H613" s="227">
        <v>74833</v>
      </c>
      <c r="I613" s="222" t="s">
        <v>234</v>
      </c>
      <c r="J613" s="222" t="s">
        <v>234</v>
      </c>
      <c r="K613" s="222" t="s">
        <v>234</v>
      </c>
      <c r="L613" s="222" t="s">
        <v>234</v>
      </c>
      <c r="M613" s="227" t="s">
        <v>1363</v>
      </c>
      <c r="N613" s="224"/>
      <c r="P613" s="225">
        <f t="shared" ref="P613:P617" si="222">N613</f>
        <v>0</v>
      </c>
      <c r="R613" s="224"/>
      <c r="T613" s="225">
        <f t="shared" ref="T613:T617" si="223">R613</f>
        <v>0</v>
      </c>
    </row>
    <row r="614" spans="1:20" ht="15" customHeight="1" x14ac:dyDescent="0.45">
      <c r="A614" s="201">
        <v>604</v>
      </c>
      <c r="B614" s="201">
        <f t="shared" si="210"/>
        <v>5</v>
      </c>
      <c r="C614" s="202">
        <f t="shared" si="211"/>
        <v>74834</v>
      </c>
      <c r="E614" s="222" t="s">
        <v>234</v>
      </c>
      <c r="F614" s="222" t="s">
        <v>234</v>
      </c>
      <c r="G614" s="222" t="s">
        <v>234</v>
      </c>
      <c r="H614" s="227">
        <v>74834</v>
      </c>
      <c r="I614" s="222" t="s">
        <v>234</v>
      </c>
      <c r="J614" s="222" t="s">
        <v>234</v>
      </c>
      <c r="K614" s="222" t="s">
        <v>234</v>
      </c>
      <c r="L614" s="222" t="s">
        <v>234</v>
      </c>
      <c r="M614" s="227" t="s">
        <v>1364</v>
      </c>
      <c r="N614" s="224"/>
      <c r="P614" s="225">
        <f t="shared" si="222"/>
        <v>0</v>
      </c>
      <c r="R614" s="224"/>
      <c r="T614" s="225">
        <f t="shared" si="223"/>
        <v>0</v>
      </c>
    </row>
    <row r="615" spans="1:20" ht="15" customHeight="1" x14ac:dyDescent="0.45">
      <c r="A615" s="201">
        <v>605</v>
      </c>
      <c r="B615" s="201">
        <f t="shared" si="210"/>
        <v>5</v>
      </c>
      <c r="C615" s="202">
        <f t="shared" si="211"/>
        <v>74835</v>
      </c>
      <c r="E615" s="222" t="s">
        <v>234</v>
      </c>
      <c r="F615" s="222" t="s">
        <v>234</v>
      </c>
      <c r="G615" s="222" t="s">
        <v>234</v>
      </c>
      <c r="H615" s="227">
        <v>74835</v>
      </c>
      <c r="I615" s="222" t="s">
        <v>234</v>
      </c>
      <c r="J615" s="222" t="s">
        <v>234</v>
      </c>
      <c r="K615" s="222" t="s">
        <v>234</v>
      </c>
      <c r="L615" s="222" t="s">
        <v>234</v>
      </c>
      <c r="M615" s="227" t="s">
        <v>1365</v>
      </c>
      <c r="N615" s="224"/>
      <c r="P615" s="225">
        <f t="shared" si="222"/>
        <v>0</v>
      </c>
      <c r="R615" s="224"/>
      <c r="T615" s="225">
        <f t="shared" si="223"/>
        <v>0</v>
      </c>
    </row>
    <row r="616" spans="1:20" ht="15" customHeight="1" x14ac:dyDescent="0.45">
      <c r="A616" s="201">
        <v>606</v>
      </c>
      <c r="B616" s="201">
        <f t="shared" si="210"/>
        <v>5</v>
      </c>
      <c r="C616" s="202">
        <f t="shared" si="211"/>
        <v>74836</v>
      </c>
      <c r="E616" s="222" t="s">
        <v>234</v>
      </c>
      <c r="F616" s="222" t="s">
        <v>234</v>
      </c>
      <c r="G616" s="222" t="s">
        <v>234</v>
      </c>
      <c r="H616" s="227">
        <v>74836</v>
      </c>
      <c r="I616" s="222" t="s">
        <v>234</v>
      </c>
      <c r="J616" s="222" t="s">
        <v>234</v>
      </c>
      <c r="K616" s="222" t="s">
        <v>234</v>
      </c>
      <c r="L616" s="222" t="s">
        <v>234</v>
      </c>
      <c r="M616" s="227" t="s">
        <v>1366</v>
      </c>
      <c r="N616" s="224"/>
      <c r="P616" s="225">
        <f t="shared" si="222"/>
        <v>0</v>
      </c>
      <c r="R616" s="224"/>
      <c r="T616" s="225">
        <f t="shared" si="223"/>
        <v>0</v>
      </c>
    </row>
    <row r="617" spans="1:20" ht="15" customHeight="1" x14ac:dyDescent="0.45">
      <c r="A617" s="201">
        <v>607</v>
      </c>
      <c r="B617" s="201">
        <f t="shared" si="210"/>
        <v>5</v>
      </c>
      <c r="C617" s="202">
        <f t="shared" si="211"/>
        <v>74838</v>
      </c>
      <c r="E617" s="222" t="s">
        <v>234</v>
      </c>
      <c r="F617" s="222" t="s">
        <v>234</v>
      </c>
      <c r="G617" s="222" t="s">
        <v>234</v>
      </c>
      <c r="H617" s="227">
        <v>74838</v>
      </c>
      <c r="I617" s="222" t="s">
        <v>234</v>
      </c>
      <c r="J617" s="222" t="s">
        <v>234</v>
      </c>
      <c r="K617" s="222" t="s">
        <v>234</v>
      </c>
      <c r="L617" s="222" t="s">
        <v>234</v>
      </c>
      <c r="M617" s="227" t="s">
        <v>1367</v>
      </c>
      <c r="N617" s="224"/>
      <c r="P617" s="225">
        <f t="shared" si="222"/>
        <v>0</v>
      </c>
      <c r="R617" s="224"/>
      <c r="T617" s="225">
        <f t="shared" si="223"/>
        <v>0</v>
      </c>
    </row>
    <row r="618" spans="1:20" ht="15" customHeight="1" x14ac:dyDescent="0.45">
      <c r="A618" s="201">
        <v>608</v>
      </c>
      <c r="B618" s="201">
        <f t="shared" si="210"/>
        <v>4</v>
      </c>
      <c r="C618" s="202">
        <f t="shared" si="211"/>
        <v>7484</v>
      </c>
      <c r="E618" s="222" t="s">
        <v>234</v>
      </c>
      <c r="F618" s="222" t="s">
        <v>234</v>
      </c>
      <c r="G618" s="226">
        <v>7484</v>
      </c>
      <c r="H618" s="222" t="s">
        <v>234</v>
      </c>
      <c r="I618" s="222" t="s">
        <v>234</v>
      </c>
      <c r="J618" s="222" t="s">
        <v>234</v>
      </c>
      <c r="K618" s="222" t="s">
        <v>234</v>
      </c>
      <c r="L618" s="222" t="s">
        <v>234</v>
      </c>
      <c r="M618" s="226" t="s">
        <v>1368</v>
      </c>
      <c r="N618" s="224"/>
      <c r="P618" s="225">
        <f>N618-P619-P620-P621-P622-P623</f>
        <v>0</v>
      </c>
      <c r="R618" s="224"/>
      <c r="T618" s="225">
        <f>R618+T619+T620+T621+T622+T623</f>
        <v>0</v>
      </c>
    </row>
    <row r="619" spans="1:20" ht="15" customHeight="1" x14ac:dyDescent="0.45">
      <c r="A619" s="201">
        <v>609</v>
      </c>
      <c r="B619" s="201">
        <f t="shared" si="210"/>
        <v>5</v>
      </c>
      <c r="C619" s="202">
        <f t="shared" si="211"/>
        <v>74841</v>
      </c>
      <c r="E619" s="222" t="s">
        <v>234</v>
      </c>
      <c r="F619" s="222" t="s">
        <v>234</v>
      </c>
      <c r="G619" s="222" t="s">
        <v>234</v>
      </c>
      <c r="H619" s="227">
        <v>74841</v>
      </c>
      <c r="I619" s="222" t="s">
        <v>234</v>
      </c>
      <c r="J619" s="222" t="s">
        <v>234</v>
      </c>
      <c r="K619" s="222" t="s">
        <v>234</v>
      </c>
      <c r="L619" s="222" t="s">
        <v>234</v>
      </c>
      <c r="M619" s="227" t="s">
        <v>1369</v>
      </c>
      <c r="N619" s="224"/>
      <c r="P619" s="225">
        <f t="shared" ref="P619:P623" si="224">N619</f>
        <v>0</v>
      </c>
      <c r="R619" s="224"/>
      <c r="T619" s="225">
        <f t="shared" ref="T619:T623" si="225">R619</f>
        <v>0</v>
      </c>
    </row>
    <row r="620" spans="1:20" ht="15" customHeight="1" x14ac:dyDescent="0.45">
      <c r="A620" s="201">
        <v>610</v>
      </c>
      <c r="B620" s="201">
        <f t="shared" si="210"/>
        <v>5</v>
      </c>
      <c r="C620" s="202">
        <f t="shared" si="211"/>
        <v>74842</v>
      </c>
      <c r="E620" s="222" t="s">
        <v>234</v>
      </c>
      <c r="F620" s="222" t="s">
        <v>234</v>
      </c>
      <c r="G620" s="222" t="s">
        <v>234</v>
      </c>
      <c r="H620" s="227">
        <v>74842</v>
      </c>
      <c r="I620" s="222" t="s">
        <v>234</v>
      </c>
      <c r="J620" s="222" t="s">
        <v>234</v>
      </c>
      <c r="K620" s="222" t="s">
        <v>234</v>
      </c>
      <c r="L620" s="222" t="s">
        <v>234</v>
      </c>
      <c r="M620" s="227" t="s">
        <v>1370</v>
      </c>
      <c r="N620" s="224"/>
      <c r="P620" s="225">
        <f t="shared" si="224"/>
        <v>0</v>
      </c>
      <c r="R620" s="224"/>
      <c r="T620" s="225">
        <f t="shared" si="225"/>
        <v>0</v>
      </c>
    </row>
    <row r="621" spans="1:20" ht="15" customHeight="1" x14ac:dyDescent="0.45">
      <c r="A621" s="201">
        <v>611</v>
      </c>
      <c r="B621" s="201">
        <f t="shared" si="210"/>
        <v>5</v>
      </c>
      <c r="C621" s="202">
        <f t="shared" si="211"/>
        <v>74843</v>
      </c>
      <c r="E621" s="222" t="s">
        <v>234</v>
      </c>
      <c r="F621" s="222" t="s">
        <v>234</v>
      </c>
      <c r="G621" s="222" t="s">
        <v>234</v>
      </c>
      <c r="H621" s="227">
        <v>74843</v>
      </c>
      <c r="I621" s="222" t="s">
        <v>234</v>
      </c>
      <c r="J621" s="222" t="s">
        <v>234</v>
      </c>
      <c r="K621" s="222" t="s">
        <v>234</v>
      </c>
      <c r="L621" s="222" t="s">
        <v>234</v>
      </c>
      <c r="M621" s="227" t="s">
        <v>1371</v>
      </c>
      <c r="N621" s="224"/>
      <c r="P621" s="225">
        <f t="shared" si="224"/>
        <v>0</v>
      </c>
      <c r="R621" s="224"/>
      <c r="T621" s="225">
        <f t="shared" si="225"/>
        <v>0</v>
      </c>
    </row>
    <row r="622" spans="1:20" ht="15" customHeight="1" x14ac:dyDescent="0.45">
      <c r="A622" s="201">
        <v>612</v>
      </c>
      <c r="B622" s="201">
        <f t="shared" si="210"/>
        <v>5</v>
      </c>
      <c r="C622" s="202">
        <f t="shared" si="211"/>
        <v>74844</v>
      </c>
      <c r="E622" s="222" t="s">
        <v>234</v>
      </c>
      <c r="F622" s="222" t="s">
        <v>234</v>
      </c>
      <c r="G622" s="222" t="s">
        <v>234</v>
      </c>
      <c r="H622" s="227">
        <v>74844</v>
      </c>
      <c r="I622" s="222" t="s">
        <v>234</v>
      </c>
      <c r="J622" s="222" t="s">
        <v>234</v>
      </c>
      <c r="K622" s="222" t="s">
        <v>234</v>
      </c>
      <c r="L622" s="222" t="s">
        <v>234</v>
      </c>
      <c r="M622" s="227" t="s">
        <v>1372</v>
      </c>
      <c r="N622" s="224"/>
      <c r="P622" s="225">
        <f t="shared" si="224"/>
        <v>0</v>
      </c>
      <c r="R622" s="224"/>
      <c r="T622" s="225">
        <f t="shared" si="225"/>
        <v>0</v>
      </c>
    </row>
    <row r="623" spans="1:20" ht="15" customHeight="1" x14ac:dyDescent="0.45">
      <c r="A623" s="201">
        <v>613</v>
      </c>
      <c r="B623" s="201">
        <f t="shared" si="210"/>
        <v>5</v>
      </c>
      <c r="C623" s="202">
        <f t="shared" si="211"/>
        <v>74848</v>
      </c>
      <c r="E623" s="222" t="s">
        <v>234</v>
      </c>
      <c r="F623" s="222" t="s">
        <v>234</v>
      </c>
      <c r="G623" s="222" t="s">
        <v>234</v>
      </c>
      <c r="H623" s="227">
        <v>74848</v>
      </c>
      <c r="I623" s="222" t="s">
        <v>234</v>
      </c>
      <c r="J623" s="222" t="s">
        <v>234</v>
      </c>
      <c r="K623" s="222" t="s">
        <v>234</v>
      </c>
      <c r="L623" s="222" t="s">
        <v>234</v>
      </c>
      <c r="M623" s="227" t="s">
        <v>1373</v>
      </c>
      <c r="N623" s="224"/>
      <c r="P623" s="225">
        <f t="shared" si="224"/>
        <v>0</v>
      </c>
      <c r="R623" s="224"/>
      <c r="T623" s="225">
        <f t="shared" si="225"/>
        <v>0</v>
      </c>
    </row>
    <row r="624" spans="1:20" ht="15" customHeight="1" x14ac:dyDescent="0.45">
      <c r="A624" s="201">
        <v>614</v>
      </c>
      <c r="B624" s="201">
        <f t="shared" si="210"/>
        <v>4</v>
      </c>
      <c r="C624" s="202">
        <f t="shared" si="211"/>
        <v>7488</v>
      </c>
      <c r="E624" s="222" t="s">
        <v>234</v>
      </c>
      <c r="F624" s="222" t="s">
        <v>234</v>
      </c>
      <c r="G624" s="226">
        <v>7488</v>
      </c>
      <c r="H624" s="222" t="s">
        <v>234</v>
      </c>
      <c r="I624" s="222" t="s">
        <v>234</v>
      </c>
      <c r="J624" s="222" t="s">
        <v>234</v>
      </c>
      <c r="K624" s="222" t="s">
        <v>234</v>
      </c>
      <c r="L624" s="222" t="s">
        <v>234</v>
      </c>
      <c r="M624" s="226" t="s">
        <v>1354</v>
      </c>
      <c r="N624" s="224"/>
      <c r="P624" s="225">
        <f>N624</f>
        <v>0</v>
      </c>
      <c r="R624" s="224"/>
      <c r="T624" s="225">
        <f>R624</f>
        <v>0</v>
      </c>
    </row>
    <row r="625" spans="1:20" ht="15" customHeight="1" x14ac:dyDescent="0.45">
      <c r="A625" s="201">
        <v>615</v>
      </c>
      <c r="B625" s="201">
        <f t="shared" si="210"/>
        <v>3</v>
      </c>
      <c r="C625" s="202">
        <f t="shared" si="211"/>
        <v>749</v>
      </c>
      <c r="E625" s="222" t="s">
        <v>234</v>
      </c>
      <c r="F625" s="223">
        <v>749</v>
      </c>
      <c r="G625" s="222" t="s">
        <v>234</v>
      </c>
      <c r="H625" s="222" t="s">
        <v>234</v>
      </c>
      <c r="I625" s="222" t="s">
        <v>234</v>
      </c>
      <c r="J625" s="222" t="s">
        <v>234</v>
      </c>
      <c r="K625" s="222" t="s">
        <v>234</v>
      </c>
      <c r="L625" s="222" t="s">
        <v>234</v>
      </c>
      <c r="M625" s="223" t="s">
        <v>1374</v>
      </c>
      <c r="N625" s="224"/>
      <c r="P625" s="225">
        <f>N625-P626-P627-P628-P629-P630-P631</f>
        <v>0</v>
      </c>
      <c r="R625" s="224"/>
      <c r="T625" s="225">
        <f>R625+T626+T627+T628+T629+T630+T631</f>
        <v>0</v>
      </c>
    </row>
    <row r="626" spans="1:20" ht="15" customHeight="1" x14ac:dyDescent="0.45">
      <c r="A626" s="201">
        <v>616</v>
      </c>
      <c r="B626" s="201">
        <f t="shared" si="210"/>
        <v>4</v>
      </c>
      <c r="C626" s="202">
        <f t="shared" si="211"/>
        <v>7491</v>
      </c>
      <c r="E626" s="222" t="s">
        <v>234</v>
      </c>
      <c r="F626" s="222" t="s">
        <v>234</v>
      </c>
      <c r="G626" s="226">
        <v>7491</v>
      </c>
      <c r="H626" s="222" t="s">
        <v>234</v>
      </c>
      <c r="I626" s="222" t="s">
        <v>234</v>
      </c>
      <c r="J626" s="222" t="s">
        <v>234</v>
      </c>
      <c r="K626" s="222" t="s">
        <v>234</v>
      </c>
      <c r="L626" s="222" t="s">
        <v>234</v>
      </c>
      <c r="M626" s="226" t="s">
        <v>1375</v>
      </c>
      <c r="N626" s="224"/>
      <c r="P626" s="225">
        <f t="shared" ref="P626:P631" si="226">N626</f>
        <v>0</v>
      </c>
      <c r="R626" s="224"/>
      <c r="T626" s="225">
        <f t="shared" ref="T626:T631" si="227">R626</f>
        <v>0</v>
      </c>
    </row>
    <row r="627" spans="1:20" ht="15" customHeight="1" x14ac:dyDescent="0.45">
      <c r="A627" s="201">
        <v>617</v>
      </c>
      <c r="B627" s="201">
        <f t="shared" si="210"/>
        <v>4</v>
      </c>
      <c r="C627" s="202">
        <f t="shared" si="211"/>
        <v>7492</v>
      </c>
      <c r="E627" s="222" t="s">
        <v>234</v>
      </c>
      <c r="F627" s="222" t="s">
        <v>234</v>
      </c>
      <c r="G627" s="226">
        <v>7492</v>
      </c>
      <c r="H627" s="222" t="s">
        <v>234</v>
      </c>
      <c r="I627" s="222" t="s">
        <v>234</v>
      </c>
      <c r="J627" s="222" t="s">
        <v>234</v>
      </c>
      <c r="K627" s="222" t="s">
        <v>234</v>
      </c>
      <c r="L627" s="222" t="s">
        <v>234</v>
      </c>
      <c r="M627" s="226" t="s">
        <v>1376</v>
      </c>
      <c r="N627" s="224"/>
      <c r="P627" s="225">
        <f t="shared" si="226"/>
        <v>0</v>
      </c>
      <c r="R627" s="224"/>
      <c r="T627" s="225">
        <f t="shared" si="227"/>
        <v>0</v>
      </c>
    </row>
    <row r="628" spans="1:20" ht="15" customHeight="1" x14ac:dyDescent="0.45">
      <c r="A628" s="201">
        <v>618</v>
      </c>
      <c r="B628" s="201">
        <f t="shared" si="210"/>
        <v>4</v>
      </c>
      <c r="C628" s="202">
        <f t="shared" si="211"/>
        <v>7493</v>
      </c>
      <c r="E628" s="222" t="s">
        <v>234</v>
      </c>
      <c r="F628" s="222" t="s">
        <v>234</v>
      </c>
      <c r="G628" s="226">
        <v>7493</v>
      </c>
      <c r="H628" s="222" t="s">
        <v>234</v>
      </c>
      <c r="I628" s="222" t="s">
        <v>234</v>
      </c>
      <c r="J628" s="222" t="s">
        <v>234</v>
      </c>
      <c r="K628" s="222" t="s">
        <v>234</v>
      </c>
      <c r="L628" s="222" t="s">
        <v>234</v>
      </c>
      <c r="M628" s="226" t="s">
        <v>1377</v>
      </c>
      <c r="N628" s="224"/>
      <c r="P628" s="225">
        <f t="shared" si="226"/>
        <v>0</v>
      </c>
      <c r="R628" s="224"/>
      <c r="T628" s="225">
        <f t="shared" si="227"/>
        <v>0</v>
      </c>
    </row>
    <row r="629" spans="1:20" ht="15" customHeight="1" x14ac:dyDescent="0.45">
      <c r="A629" s="201">
        <v>619</v>
      </c>
      <c r="B629" s="201">
        <f t="shared" si="210"/>
        <v>4</v>
      </c>
      <c r="C629" s="202">
        <f t="shared" si="211"/>
        <v>7494</v>
      </c>
      <c r="E629" s="222" t="s">
        <v>234</v>
      </c>
      <c r="F629" s="222" t="s">
        <v>234</v>
      </c>
      <c r="G629" s="226">
        <v>7494</v>
      </c>
      <c r="H629" s="222" t="s">
        <v>234</v>
      </c>
      <c r="I629" s="222" t="s">
        <v>234</v>
      </c>
      <c r="J629" s="222" t="s">
        <v>234</v>
      </c>
      <c r="K629" s="222" t="s">
        <v>234</v>
      </c>
      <c r="L629" s="222" t="s">
        <v>234</v>
      </c>
      <c r="M629" s="226" t="s">
        <v>1378</v>
      </c>
      <c r="N629" s="224"/>
      <c r="P629" s="225">
        <f t="shared" si="226"/>
        <v>0</v>
      </c>
      <c r="R629" s="224"/>
      <c r="T629" s="225">
        <f t="shared" si="227"/>
        <v>0</v>
      </c>
    </row>
    <row r="630" spans="1:20" ht="15" customHeight="1" x14ac:dyDescent="0.45">
      <c r="A630" s="201">
        <v>620</v>
      </c>
      <c r="B630" s="201">
        <f t="shared" si="210"/>
        <v>4</v>
      </c>
      <c r="C630" s="202">
        <f t="shared" si="211"/>
        <v>7495</v>
      </c>
      <c r="E630" s="222" t="s">
        <v>234</v>
      </c>
      <c r="F630" s="222" t="s">
        <v>234</v>
      </c>
      <c r="G630" s="226">
        <v>7495</v>
      </c>
      <c r="H630" s="222" t="s">
        <v>234</v>
      </c>
      <c r="I630" s="222" t="s">
        <v>234</v>
      </c>
      <c r="J630" s="222" t="s">
        <v>234</v>
      </c>
      <c r="K630" s="222" t="s">
        <v>234</v>
      </c>
      <c r="L630" s="222" t="s">
        <v>234</v>
      </c>
      <c r="M630" s="226" t="s">
        <v>1379</v>
      </c>
      <c r="N630" s="224"/>
      <c r="P630" s="225">
        <f t="shared" si="226"/>
        <v>0</v>
      </c>
      <c r="R630" s="224"/>
      <c r="T630" s="225">
        <f t="shared" si="227"/>
        <v>0</v>
      </c>
    </row>
    <row r="631" spans="1:20" ht="15" customHeight="1" x14ac:dyDescent="0.45">
      <c r="A631" s="201">
        <v>621</v>
      </c>
      <c r="B631" s="201">
        <f t="shared" si="210"/>
        <v>4</v>
      </c>
      <c r="C631" s="202">
        <f t="shared" si="211"/>
        <v>7498</v>
      </c>
      <c r="E631" s="222" t="s">
        <v>234</v>
      </c>
      <c r="F631" s="222" t="s">
        <v>234</v>
      </c>
      <c r="G631" s="226">
        <v>7498</v>
      </c>
      <c r="H631" s="222" t="s">
        <v>234</v>
      </c>
      <c r="I631" s="222" t="s">
        <v>234</v>
      </c>
      <c r="J631" s="222" t="s">
        <v>234</v>
      </c>
      <c r="K631" s="222" t="s">
        <v>234</v>
      </c>
      <c r="L631" s="222" t="s">
        <v>234</v>
      </c>
      <c r="M631" s="226" t="s">
        <v>1380</v>
      </c>
      <c r="N631" s="224"/>
      <c r="P631" s="225">
        <f t="shared" si="226"/>
        <v>0</v>
      </c>
      <c r="R631" s="224"/>
      <c r="T631" s="225">
        <f t="shared" si="227"/>
        <v>0</v>
      </c>
    </row>
    <row r="632" spans="1:20" ht="15" customHeight="1" x14ac:dyDescent="0.45">
      <c r="A632" s="201">
        <v>622</v>
      </c>
      <c r="B632" s="201">
        <f t="shared" si="210"/>
        <v>2</v>
      </c>
      <c r="C632" s="202">
        <f t="shared" si="211"/>
        <v>75</v>
      </c>
      <c r="E632" s="219">
        <v>75</v>
      </c>
      <c r="F632" s="219" t="s">
        <v>234</v>
      </c>
      <c r="G632" s="219" t="s">
        <v>234</v>
      </c>
      <c r="H632" s="219" t="s">
        <v>234</v>
      </c>
      <c r="I632" s="219" t="s">
        <v>234</v>
      </c>
      <c r="J632" s="219" t="s">
        <v>234</v>
      </c>
      <c r="K632" s="219" t="s">
        <v>234</v>
      </c>
      <c r="L632" s="219" t="s">
        <v>234</v>
      </c>
      <c r="M632" s="219" t="s">
        <v>1381</v>
      </c>
      <c r="N632" s="220"/>
      <c r="P632" s="221"/>
      <c r="Q632" s="201" t="s">
        <v>234</v>
      </c>
      <c r="R632" s="221"/>
      <c r="T632" s="221"/>
    </row>
    <row r="633" spans="1:20" ht="15" customHeight="1" x14ac:dyDescent="0.45">
      <c r="A633" s="201">
        <v>623</v>
      </c>
      <c r="B633" s="201">
        <f t="shared" si="210"/>
        <v>3</v>
      </c>
      <c r="C633" s="202">
        <f t="shared" si="211"/>
        <v>751</v>
      </c>
      <c r="E633" s="222" t="s">
        <v>234</v>
      </c>
      <c r="F633" s="223">
        <v>751</v>
      </c>
      <c r="G633" s="222" t="s">
        <v>234</v>
      </c>
      <c r="H633" s="222" t="s">
        <v>234</v>
      </c>
      <c r="I633" s="222" t="s">
        <v>234</v>
      </c>
      <c r="J633" s="222" t="s">
        <v>234</v>
      </c>
      <c r="K633" s="222" t="s">
        <v>234</v>
      </c>
      <c r="L633" s="222" t="s">
        <v>234</v>
      </c>
      <c r="M633" s="223" t="s">
        <v>1382</v>
      </c>
      <c r="N633" s="224"/>
      <c r="P633" s="225">
        <f>N633-P634-P635-P636-P637-P638-P639-P640-P641-P642</f>
        <v>0</v>
      </c>
      <c r="R633" s="224"/>
      <c r="T633" s="225">
        <f>R633+T634+T642</f>
        <v>0</v>
      </c>
    </row>
    <row r="634" spans="1:20" ht="15" customHeight="1" x14ac:dyDescent="0.45">
      <c r="A634" s="201">
        <v>624</v>
      </c>
      <c r="B634" s="201">
        <f t="shared" si="210"/>
        <v>4</v>
      </c>
      <c r="C634" s="202">
        <f t="shared" si="211"/>
        <v>7511</v>
      </c>
      <c r="E634" s="222" t="s">
        <v>234</v>
      </c>
      <c r="F634" s="222" t="s">
        <v>234</v>
      </c>
      <c r="G634" s="226">
        <v>7511</v>
      </c>
      <c r="H634" s="222" t="s">
        <v>234</v>
      </c>
      <c r="I634" s="222" t="s">
        <v>234</v>
      </c>
      <c r="J634" s="222" t="s">
        <v>234</v>
      </c>
      <c r="K634" s="222" t="s">
        <v>234</v>
      </c>
      <c r="L634" s="222" t="s">
        <v>234</v>
      </c>
      <c r="M634" s="226" t="s">
        <v>1383</v>
      </c>
      <c r="N634" s="224"/>
      <c r="P634" s="225">
        <f>N634-P635-P636-P637-P638-P639-P640-P641</f>
        <v>0</v>
      </c>
      <c r="R634" s="224"/>
      <c r="T634" s="225">
        <f>R634+T635+T636+T637+T638+T639+T640+T641</f>
        <v>0</v>
      </c>
    </row>
    <row r="635" spans="1:20" ht="15" customHeight="1" x14ac:dyDescent="0.45">
      <c r="A635" s="201">
        <v>625</v>
      </c>
      <c r="B635" s="201">
        <f t="shared" si="210"/>
        <v>5</v>
      </c>
      <c r="C635" s="202">
        <f t="shared" si="211"/>
        <v>75111</v>
      </c>
      <c r="E635" s="222" t="s">
        <v>234</v>
      </c>
      <c r="F635" s="222" t="s">
        <v>234</v>
      </c>
      <c r="G635" s="222" t="s">
        <v>234</v>
      </c>
      <c r="H635" s="227">
        <v>75111</v>
      </c>
      <c r="I635" s="222" t="s">
        <v>234</v>
      </c>
      <c r="J635" s="222" t="s">
        <v>234</v>
      </c>
      <c r="K635" s="222" t="s">
        <v>234</v>
      </c>
      <c r="L635" s="222" t="s">
        <v>234</v>
      </c>
      <c r="M635" s="227" t="s">
        <v>958</v>
      </c>
      <c r="N635" s="224"/>
      <c r="P635" s="225">
        <f t="shared" ref="P635:P641" si="228">N635</f>
        <v>0</v>
      </c>
      <c r="R635" s="224"/>
      <c r="T635" s="225">
        <f t="shared" ref="T635:T641" si="229">R635</f>
        <v>0</v>
      </c>
    </row>
    <row r="636" spans="1:20" ht="15" customHeight="1" x14ac:dyDescent="0.45">
      <c r="A636" s="201">
        <v>626</v>
      </c>
      <c r="B636" s="201">
        <f t="shared" si="210"/>
        <v>5</v>
      </c>
      <c r="C636" s="202">
        <f t="shared" si="211"/>
        <v>75112</v>
      </c>
      <c r="E636" s="222" t="s">
        <v>234</v>
      </c>
      <c r="F636" s="222" t="s">
        <v>234</v>
      </c>
      <c r="G636" s="222" t="s">
        <v>234</v>
      </c>
      <c r="H636" s="227">
        <v>75112</v>
      </c>
      <c r="I636" s="222" t="s">
        <v>234</v>
      </c>
      <c r="J636" s="222" t="s">
        <v>234</v>
      </c>
      <c r="K636" s="222" t="s">
        <v>234</v>
      </c>
      <c r="L636" s="222" t="s">
        <v>234</v>
      </c>
      <c r="M636" s="227" t="s">
        <v>949</v>
      </c>
      <c r="N636" s="224"/>
      <c r="P636" s="225">
        <f t="shared" si="228"/>
        <v>0</v>
      </c>
      <c r="R636" s="224"/>
      <c r="T636" s="225">
        <f t="shared" si="229"/>
        <v>0</v>
      </c>
    </row>
    <row r="637" spans="1:20" ht="15" customHeight="1" x14ac:dyDescent="0.45">
      <c r="A637" s="201">
        <v>627</v>
      </c>
      <c r="B637" s="201">
        <f t="shared" si="210"/>
        <v>5</v>
      </c>
      <c r="C637" s="202">
        <f t="shared" si="211"/>
        <v>75113</v>
      </c>
      <c r="E637" s="222" t="s">
        <v>234</v>
      </c>
      <c r="F637" s="222" t="s">
        <v>234</v>
      </c>
      <c r="G637" s="222" t="s">
        <v>234</v>
      </c>
      <c r="H637" s="227">
        <v>75113</v>
      </c>
      <c r="I637" s="222" t="s">
        <v>234</v>
      </c>
      <c r="J637" s="222" t="s">
        <v>234</v>
      </c>
      <c r="K637" s="222" t="s">
        <v>234</v>
      </c>
      <c r="L637" s="222" t="s">
        <v>234</v>
      </c>
      <c r="M637" s="227" t="s">
        <v>950</v>
      </c>
      <c r="N637" s="224"/>
      <c r="P637" s="225">
        <f t="shared" si="228"/>
        <v>0</v>
      </c>
      <c r="R637" s="224"/>
      <c r="T637" s="225">
        <f t="shared" si="229"/>
        <v>0</v>
      </c>
    </row>
    <row r="638" spans="1:20" ht="15" customHeight="1" x14ac:dyDescent="0.45">
      <c r="A638" s="201">
        <v>628</v>
      </c>
      <c r="B638" s="201">
        <f t="shared" si="210"/>
        <v>5</v>
      </c>
      <c r="C638" s="202">
        <f t="shared" si="211"/>
        <v>75114</v>
      </c>
      <c r="E638" s="222" t="s">
        <v>234</v>
      </c>
      <c r="F638" s="222" t="s">
        <v>234</v>
      </c>
      <c r="G638" s="222" t="s">
        <v>234</v>
      </c>
      <c r="H638" s="227">
        <v>75114</v>
      </c>
      <c r="I638" s="222" t="s">
        <v>234</v>
      </c>
      <c r="J638" s="222" t="s">
        <v>234</v>
      </c>
      <c r="K638" s="222" t="s">
        <v>234</v>
      </c>
      <c r="L638" s="222" t="s">
        <v>234</v>
      </c>
      <c r="M638" s="227" t="s">
        <v>951</v>
      </c>
      <c r="N638" s="224"/>
      <c r="P638" s="225">
        <f t="shared" si="228"/>
        <v>0</v>
      </c>
      <c r="R638" s="224"/>
      <c r="T638" s="225">
        <f t="shared" si="229"/>
        <v>0</v>
      </c>
    </row>
    <row r="639" spans="1:20" ht="15" customHeight="1" x14ac:dyDescent="0.45">
      <c r="A639" s="201">
        <v>629</v>
      </c>
      <c r="B639" s="201">
        <f t="shared" si="210"/>
        <v>5</v>
      </c>
      <c r="C639" s="202">
        <f t="shared" si="211"/>
        <v>75115</v>
      </c>
      <c r="E639" s="222" t="s">
        <v>234</v>
      </c>
      <c r="F639" s="222" t="s">
        <v>234</v>
      </c>
      <c r="G639" s="222" t="s">
        <v>234</v>
      </c>
      <c r="H639" s="227">
        <v>75115</v>
      </c>
      <c r="I639" s="222" t="s">
        <v>234</v>
      </c>
      <c r="J639" s="222" t="s">
        <v>234</v>
      </c>
      <c r="K639" s="222" t="s">
        <v>234</v>
      </c>
      <c r="L639" s="222" t="s">
        <v>234</v>
      </c>
      <c r="M639" s="227" t="s">
        <v>952</v>
      </c>
      <c r="N639" s="224"/>
      <c r="P639" s="225">
        <f t="shared" si="228"/>
        <v>0</v>
      </c>
      <c r="R639" s="224"/>
      <c r="T639" s="225">
        <f t="shared" si="229"/>
        <v>0</v>
      </c>
    </row>
    <row r="640" spans="1:20" ht="15" customHeight="1" x14ac:dyDescent="0.45">
      <c r="A640" s="201">
        <v>630</v>
      </c>
      <c r="B640" s="201">
        <f t="shared" si="210"/>
        <v>5</v>
      </c>
      <c r="C640" s="202">
        <f t="shared" si="211"/>
        <v>75116</v>
      </c>
      <c r="E640" s="222" t="s">
        <v>234</v>
      </c>
      <c r="F640" s="222" t="s">
        <v>234</v>
      </c>
      <c r="G640" s="222" t="s">
        <v>234</v>
      </c>
      <c r="H640" s="227">
        <v>75116</v>
      </c>
      <c r="I640" s="222" t="s">
        <v>234</v>
      </c>
      <c r="J640" s="222" t="s">
        <v>234</v>
      </c>
      <c r="K640" s="222" t="s">
        <v>234</v>
      </c>
      <c r="L640" s="222" t="s">
        <v>234</v>
      </c>
      <c r="M640" s="227" t="s">
        <v>953</v>
      </c>
      <c r="N640" s="224"/>
      <c r="P640" s="225">
        <f t="shared" si="228"/>
        <v>0</v>
      </c>
      <c r="R640" s="224"/>
      <c r="T640" s="225">
        <f t="shared" si="229"/>
        <v>0</v>
      </c>
    </row>
    <row r="641" spans="1:20" ht="15" customHeight="1" x14ac:dyDescent="0.45">
      <c r="A641" s="201">
        <v>631</v>
      </c>
      <c r="B641" s="201">
        <f t="shared" si="210"/>
        <v>5</v>
      </c>
      <c r="C641" s="202">
        <f t="shared" si="211"/>
        <v>75117</v>
      </c>
      <c r="E641" s="222" t="s">
        <v>234</v>
      </c>
      <c r="F641" s="222" t="s">
        <v>234</v>
      </c>
      <c r="G641" s="222" t="s">
        <v>234</v>
      </c>
      <c r="H641" s="227">
        <v>75117</v>
      </c>
      <c r="I641" s="222" t="s">
        <v>234</v>
      </c>
      <c r="J641" s="222" t="s">
        <v>234</v>
      </c>
      <c r="K641" s="222" t="s">
        <v>234</v>
      </c>
      <c r="L641" s="222" t="s">
        <v>234</v>
      </c>
      <c r="M641" s="227" t="s">
        <v>954</v>
      </c>
      <c r="N641" s="224"/>
      <c r="P641" s="225">
        <f t="shared" si="228"/>
        <v>0</v>
      </c>
      <c r="R641" s="224"/>
      <c r="T641" s="225">
        <f t="shared" si="229"/>
        <v>0</v>
      </c>
    </row>
    <row r="642" spans="1:20" ht="15" customHeight="1" x14ac:dyDescent="0.45">
      <c r="A642" s="201">
        <v>632</v>
      </c>
      <c r="B642" s="201">
        <f t="shared" si="210"/>
        <v>4</v>
      </c>
      <c r="C642" s="202">
        <f t="shared" si="211"/>
        <v>7512</v>
      </c>
      <c r="E642" s="222" t="s">
        <v>234</v>
      </c>
      <c r="F642" s="222" t="s">
        <v>234</v>
      </c>
      <c r="G642" s="226">
        <v>7512</v>
      </c>
      <c r="H642" s="222" t="s">
        <v>234</v>
      </c>
      <c r="I642" s="222" t="s">
        <v>234</v>
      </c>
      <c r="J642" s="222" t="s">
        <v>234</v>
      </c>
      <c r="K642" s="222" t="s">
        <v>234</v>
      </c>
      <c r="L642" s="222" t="s">
        <v>234</v>
      </c>
      <c r="M642" s="226" t="s">
        <v>955</v>
      </c>
      <c r="N642" s="224"/>
      <c r="P642" s="225">
        <f>N642</f>
        <v>0</v>
      </c>
      <c r="R642" s="224"/>
      <c r="T642" s="225">
        <f>R642</f>
        <v>0</v>
      </c>
    </row>
    <row r="643" spans="1:20" ht="15" customHeight="1" x14ac:dyDescent="0.45">
      <c r="A643" s="201">
        <v>633</v>
      </c>
      <c r="B643" s="201">
        <f t="shared" si="210"/>
        <v>3</v>
      </c>
      <c r="C643" s="202">
        <f t="shared" si="211"/>
        <v>752</v>
      </c>
      <c r="E643" s="222" t="s">
        <v>234</v>
      </c>
      <c r="F643" s="223">
        <v>752</v>
      </c>
      <c r="G643" s="222" t="s">
        <v>234</v>
      </c>
      <c r="H643" s="222" t="s">
        <v>234</v>
      </c>
      <c r="I643" s="222" t="s">
        <v>234</v>
      </c>
      <c r="J643" s="222" t="s">
        <v>234</v>
      </c>
      <c r="K643" s="222" t="s">
        <v>234</v>
      </c>
      <c r="L643" s="222" t="s">
        <v>234</v>
      </c>
      <c r="M643" s="223" t="s">
        <v>1384</v>
      </c>
      <c r="N643" s="224"/>
      <c r="P643" s="225">
        <f>N643-P644-P645-P646-P647-P648-P649-P650-P651-P652</f>
        <v>0</v>
      </c>
      <c r="R643" s="224"/>
      <c r="T643" s="225">
        <f>R643+T644+T645+T646+T647+T648+T651+T652</f>
        <v>0</v>
      </c>
    </row>
    <row r="644" spans="1:20" ht="15" customHeight="1" x14ac:dyDescent="0.45">
      <c r="A644" s="201">
        <v>634</v>
      </c>
      <c r="B644" s="201">
        <f t="shared" si="210"/>
        <v>4</v>
      </c>
      <c r="C644" s="202">
        <f t="shared" si="211"/>
        <v>7521</v>
      </c>
      <c r="E644" s="222" t="s">
        <v>234</v>
      </c>
      <c r="F644" s="222" t="s">
        <v>234</v>
      </c>
      <c r="G644" s="226">
        <v>7521</v>
      </c>
      <c r="H644" s="222" t="s">
        <v>234</v>
      </c>
      <c r="I644" s="222" t="s">
        <v>234</v>
      </c>
      <c r="J644" s="222" t="s">
        <v>234</v>
      </c>
      <c r="K644" s="222" t="s">
        <v>234</v>
      </c>
      <c r="L644" s="222" t="s">
        <v>234</v>
      </c>
      <c r="M644" s="226" t="s">
        <v>958</v>
      </c>
      <c r="N644" s="224"/>
      <c r="P644" s="225">
        <f t="shared" ref="P644:P647" si="230">N644</f>
        <v>0</v>
      </c>
      <c r="R644" s="224"/>
      <c r="T644" s="225">
        <f t="shared" ref="T644:T647" si="231">R644</f>
        <v>0</v>
      </c>
    </row>
    <row r="645" spans="1:20" ht="15" customHeight="1" x14ac:dyDescent="0.45">
      <c r="A645" s="201">
        <v>635</v>
      </c>
      <c r="B645" s="201">
        <f t="shared" si="210"/>
        <v>4</v>
      </c>
      <c r="C645" s="202">
        <f t="shared" si="211"/>
        <v>7522</v>
      </c>
      <c r="E645" s="222" t="s">
        <v>234</v>
      </c>
      <c r="F645" s="222" t="s">
        <v>234</v>
      </c>
      <c r="G645" s="226">
        <v>7522</v>
      </c>
      <c r="H645" s="222" t="s">
        <v>234</v>
      </c>
      <c r="I645" s="222" t="s">
        <v>234</v>
      </c>
      <c r="J645" s="222" t="s">
        <v>234</v>
      </c>
      <c r="K645" s="222" t="s">
        <v>234</v>
      </c>
      <c r="L645" s="222" t="s">
        <v>234</v>
      </c>
      <c r="M645" s="226" t="s">
        <v>949</v>
      </c>
      <c r="N645" s="224"/>
      <c r="P645" s="225">
        <f t="shared" si="230"/>
        <v>0</v>
      </c>
      <c r="R645" s="224"/>
      <c r="T645" s="225">
        <f t="shared" si="231"/>
        <v>0</v>
      </c>
    </row>
    <row r="646" spans="1:20" ht="15" customHeight="1" x14ac:dyDescent="0.45">
      <c r="A646" s="201">
        <v>636</v>
      </c>
      <c r="B646" s="201">
        <f t="shared" si="210"/>
        <v>4</v>
      </c>
      <c r="C646" s="202">
        <f t="shared" si="211"/>
        <v>7523</v>
      </c>
      <c r="E646" s="222" t="s">
        <v>234</v>
      </c>
      <c r="F646" s="222" t="s">
        <v>234</v>
      </c>
      <c r="G646" s="226">
        <v>7523</v>
      </c>
      <c r="H646" s="222" t="s">
        <v>234</v>
      </c>
      <c r="I646" s="222" t="s">
        <v>234</v>
      </c>
      <c r="J646" s="222" t="s">
        <v>234</v>
      </c>
      <c r="K646" s="222" t="s">
        <v>234</v>
      </c>
      <c r="L646" s="222" t="s">
        <v>234</v>
      </c>
      <c r="M646" s="226" t="s">
        <v>950</v>
      </c>
      <c r="N646" s="224"/>
      <c r="P646" s="225">
        <f t="shared" si="230"/>
        <v>0</v>
      </c>
      <c r="R646" s="224"/>
      <c r="T646" s="225">
        <f t="shared" si="231"/>
        <v>0</v>
      </c>
    </row>
    <row r="647" spans="1:20" ht="15" customHeight="1" x14ac:dyDescent="0.45">
      <c r="A647" s="201">
        <v>637</v>
      </c>
      <c r="B647" s="201">
        <f t="shared" si="210"/>
        <v>4</v>
      </c>
      <c r="C647" s="202">
        <f t="shared" si="211"/>
        <v>7524</v>
      </c>
      <c r="E647" s="222" t="s">
        <v>234</v>
      </c>
      <c r="F647" s="222" t="s">
        <v>234</v>
      </c>
      <c r="G647" s="226">
        <v>7524</v>
      </c>
      <c r="H647" s="222" t="s">
        <v>234</v>
      </c>
      <c r="I647" s="222" t="s">
        <v>234</v>
      </c>
      <c r="J647" s="222" t="s">
        <v>234</v>
      </c>
      <c r="K647" s="222" t="s">
        <v>234</v>
      </c>
      <c r="L647" s="222" t="s">
        <v>234</v>
      </c>
      <c r="M647" s="226" t="s">
        <v>951</v>
      </c>
      <c r="N647" s="224"/>
      <c r="P647" s="225">
        <f t="shared" si="230"/>
        <v>0</v>
      </c>
      <c r="R647" s="224"/>
      <c r="T647" s="225">
        <f t="shared" si="231"/>
        <v>0</v>
      </c>
    </row>
    <row r="648" spans="1:20" ht="15" customHeight="1" x14ac:dyDescent="0.45">
      <c r="A648" s="201">
        <v>638</v>
      </c>
      <c r="B648" s="201">
        <f t="shared" si="210"/>
        <v>4</v>
      </c>
      <c r="C648" s="202">
        <f t="shared" si="211"/>
        <v>7525</v>
      </c>
      <c r="E648" s="222" t="s">
        <v>234</v>
      </c>
      <c r="F648" s="222" t="s">
        <v>234</v>
      </c>
      <c r="G648" s="226">
        <v>7525</v>
      </c>
      <c r="H648" s="222" t="s">
        <v>234</v>
      </c>
      <c r="I648" s="222" t="s">
        <v>234</v>
      </c>
      <c r="J648" s="222" t="s">
        <v>234</v>
      </c>
      <c r="K648" s="222" t="s">
        <v>234</v>
      </c>
      <c r="L648" s="222" t="s">
        <v>234</v>
      </c>
      <c r="M648" s="226" t="s">
        <v>952</v>
      </c>
      <c r="N648" s="224"/>
      <c r="P648" s="225">
        <f>N648-P649-P650</f>
        <v>0</v>
      </c>
      <c r="R648" s="224"/>
      <c r="T648" s="225">
        <f>R648+T649+T650</f>
        <v>0</v>
      </c>
    </row>
    <row r="649" spans="1:20" ht="15" customHeight="1" x14ac:dyDescent="0.45">
      <c r="A649" s="201">
        <v>639</v>
      </c>
      <c r="B649" s="201">
        <f t="shared" si="210"/>
        <v>5</v>
      </c>
      <c r="C649" s="202">
        <f t="shared" si="211"/>
        <v>75251</v>
      </c>
      <c r="E649" s="222" t="s">
        <v>234</v>
      </c>
      <c r="F649" s="222" t="s">
        <v>234</v>
      </c>
      <c r="G649" s="222" t="s">
        <v>234</v>
      </c>
      <c r="H649" s="227">
        <v>75251</v>
      </c>
      <c r="I649" s="222" t="s">
        <v>234</v>
      </c>
      <c r="J649" s="222" t="s">
        <v>234</v>
      </c>
      <c r="K649" s="222" t="s">
        <v>234</v>
      </c>
      <c r="L649" s="222" t="s">
        <v>234</v>
      </c>
      <c r="M649" s="227" t="s">
        <v>1385</v>
      </c>
      <c r="N649" s="224"/>
      <c r="P649" s="225">
        <f t="shared" ref="P649:P650" si="232">N649</f>
        <v>0</v>
      </c>
      <c r="R649" s="224"/>
      <c r="T649" s="225">
        <f t="shared" ref="T649:T650" si="233">R649</f>
        <v>0</v>
      </c>
    </row>
    <row r="650" spans="1:20" ht="15" customHeight="1" x14ac:dyDescent="0.45">
      <c r="A650" s="201">
        <v>640</v>
      </c>
      <c r="B650" s="201">
        <f t="shared" si="210"/>
        <v>5</v>
      </c>
      <c r="C650" s="202">
        <f t="shared" si="211"/>
        <v>75258</v>
      </c>
      <c r="E650" s="222" t="s">
        <v>234</v>
      </c>
      <c r="F650" s="222" t="s">
        <v>234</v>
      </c>
      <c r="G650" s="222" t="s">
        <v>234</v>
      </c>
      <c r="H650" s="227">
        <v>75258</v>
      </c>
      <c r="I650" s="222" t="s">
        <v>234</v>
      </c>
      <c r="J650" s="222" t="s">
        <v>234</v>
      </c>
      <c r="K650" s="222" t="s">
        <v>234</v>
      </c>
      <c r="L650" s="222" t="s">
        <v>234</v>
      </c>
      <c r="M650" s="227" t="s">
        <v>1386</v>
      </c>
      <c r="N650" s="224"/>
      <c r="P650" s="225">
        <f t="shared" si="232"/>
        <v>0</v>
      </c>
      <c r="R650" s="224"/>
      <c r="T650" s="225">
        <f t="shared" si="233"/>
        <v>0</v>
      </c>
    </row>
    <row r="651" spans="1:20" ht="15" customHeight="1" x14ac:dyDescent="0.45">
      <c r="A651" s="201">
        <v>641</v>
      </c>
      <c r="B651" s="201">
        <f t="shared" ref="B651:B714" si="234">LEN(C651)</f>
        <v>4</v>
      </c>
      <c r="C651" s="202">
        <f t="shared" ref="C651:C714" si="235">MAX(E651:L651)</f>
        <v>7526</v>
      </c>
      <c r="E651" s="222" t="s">
        <v>234</v>
      </c>
      <c r="F651" s="222" t="s">
        <v>234</v>
      </c>
      <c r="G651" s="226">
        <v>7526</v>
      </c>
      <c r="H651" s="222" t="s">
        <v>234</v>
      </c>
      <c r="I651" s="222" t="s">
        <v>234</v>
      </c>
      <c r="J651" s="222" t="s">
        <v>234</v>
      </c>
      <c r="K651" s="222" t="s">
        <v>234</v>
      </c>
      <c r="L651" s="222" t="s">
        <v>234</v>
      </c>
      <c r="M651" s="226" t="s">
        <v>1387</v>
      </c>
      <c r="N651" s="224"/>
      <c r="P651" s="225">
        <f>N651</f>
        <v>0</v>
      </c>
      <c r="R651" s="224"/>
      <c r="T651" s="225">
        <f>R651</f>
        <v>0</v>
      </c>
    </row>
    <row r="652" spans="1:20" ht="15" customHeight="1" x14ac:dyDescent="0.45">
      <c r="A652" s="201">
        <v>642</v>
      </c>
      <c r="B652" s="201">
        <f t="shared" si="234"/>
        <v>4</v>
      </c>
      <c r="C652" s="202">
        <f t="shared" si="235"/>
        <v>7527</v>
      </c>
      <c r="E652" s="222" t="s">
        <v>234</v>
      </c>
      <c r="F652" s="222" t="s">
        <v>234</v>
      </c>
      <c r="G652" s="226">
        <v>7527</v>
      </c>
      <c r="H652" s="222" t="s">
        <v>234</v>
      </c>
      <c r="I652" s="222" t="s">
        <v>234</v>
      </c>
      <c r="J652" s="222" t="s">
        <v>234</v>
      </c>
      <c r="K652" s="222" t="s">
        <v>234</v>
      </c>
      <c r="L652" s="222" t="s">
        <v>234</v>
      </c>
      <c r="M652" s="226" t="s">
        <v>954</v>
      </c>
      <c r="N652" s="224"/>
      <c r="P652" s="225">
        <f>N652</f>
        <v>0</v>
      </c>
      <c r="R652" s="224"/>
      <c r="T652" s="225">
        <f>R652</f>
        <v>0</v>
      </c>
    </row>
    <row r="653" spans="1:20" ht="15" customHeight="1" x14ac:dyDescent="0.45">
      <c r="A653" s="201">
        <v>643</v>
      </c>
      <c r="B653" s="201">
        <f t="shared" si="234"/>
        <v>3</v>
      </c>
      <c r="C653" s="202">
        <f t="shared" si="235"/>
        <v>753</v>
      </c>
      <c r="E653" s="222" t="s">
        <v>234</v>
      </c>
      <c r="F653" s="223">
        <v>753</v>
      </c>
      <c r="G653" s="222" t="s">
        <v>234</v>
      </c>
      <c r="H653" s="222" t="s">
        <v>234</v>
      </c>
      <c r="I653" s="222" t="s">
        <v>234</v>
      </c>
      <c r="J653" s="222" t="s">
        <v>234</v>
      </c>
      <c r="K653" s="222" t="s">
        <v>234</v>
      </c>
      <c r="L653" s="222" t="s">
        <v>234</v>
      </c>
      <c r="M653" s="223" t="s">
        <v>1388</v>
      </c>
      <c r="N653" s="224"/>
      <c r="P653" s="225">
        <f>N653-P654-P655-P656-P657-P658-P659-P660-P661</f>
        <v>0</v>
      </c>
      <c r="R653" s="224"/>
      <c r="T653" s="225">
        <f>R653+T654+T655+T656+T661</f>
        <v>0</v>
      </c>
    </row>
    <row r="654" spans="1:20" ht="15" customHeight="1" x14ac:dyDescent="0.45">
      <c r="A654" s="201">
        <v>644</v>
      </c>
      <c r="B654" s="201">
        <f t="shared" si="234"/>
        <v>4</v>
      </c>
      <c r="C654" s="202">
        <f t="shared" si="235"/>
        <v>7531</v>
      </c>
      <c r="E654" s="222" t="s">
        <v>234</v>
      </c>
      <c r="F654" s="222" t="s">
        <v>234</v>
      </c>
      <c r="G654" s="226">
        <v>7531</v>
      </c>
      <c r="H654" s="222" t="s">
        <v>234</v>
      </c>
      <c r="I654" s="222" t="s">
        <v>234</v>
      </c>
      <c r="J654" s="222" t="s">
        <v>234</v>
      </c>
      <c r="K654" s="222" t="s">
        <v>234</v>
      </c>
      <c r="L654" s="222" t="s">
        <v>234</v>
      </c>
      <c r="M654" s="226" t="s">
        <v>1389</v>
      </c>
      <c r="N654" s="224"/>
      <c r="P654" s="225">
        <f t="shared" ref="P654:P655" si="236">N654</f>
        <v>0</v>
      </c>
      <c r="R654" s="224"/>
      <c r="T654" s="225">
        <f t="shared" ref="T654:T655" si="237">R654</f>
        <v>0</v>
      </c>
    </row>
    <row r="655" spans="1:20" ht="15" customHeight="1" x14ac:dyDescent="0.45">
      <c r="A655" s="201">
        <v>645</v>
      </c>
      <c r="B655" s="201">
        <f t="shared" si="234"/>
        <v>4</v>
      </c>
      <c r="C655" s="202">
        <f t="shared" si="235"/>
        <v>7532</v>
      </c>
      <c r="E655" s="222" t="s">
        <v>234</v>
      </c>
      <c r="F655" s="222" t="s">
        <v>234</v>
      </c>
      <c r="G655" s="226">
        <v>7532</v>
      </c>
      <c r="H655" s="222" t="s">
        <v>234</v>
      </c>
      <c r="I655" s="222" t="s">
        <v>234</v>
      </c>
      <c r="J655" s="222" t="s">
        <v>234</v>
      </c>
      <c r="K655" s="222" t="s">
        <v>234</v>
      </c>
      <c r="L655" s="222" t="s">
        <v>234</v>
      </c>
      <c r="M655" s="226" t="s">
        <v>1390</v>
      </c>
      <c r="N655" s="224"/>
      <c r="P655" s="225">
        <f t="shared" si="236"/>
        <v>0</v>
      </c>
      <c r="R655" s="224"/>
      <c r="T655" s="225">
        <f t="shared" si="237"/>
        <v>0</v>
      </c>
    </row>
    <row r="656" spans="1:20" ht="15" customHeight="1" x14ac:dyDescent="0.45">
      <c r="A656" s="201">
        <v>646</v>
      </c>
      <c r="B656" s="201">
        <f t="shared" si="234"/>
        <v>4</v>
      </c>
      <c r="C656" s="202">
        <f t="shared" si="235"/>
        <v>7533</v>
      </c>
      <c r="E656" s="222" t="s">
        <v>234</v>
      </c>
      <c r="F656" s="222" t="s">
        <v>234</v>
      </c>
      <c r="G656" s="226">
        <v>7533</v>
      </c>
      <c r="H656" s="222" t="s">
        <v>234</v>
      </c>
      <c r="I656" s="222" t="s">
        <v>234</v>
      </c>
      <c r="J656" s="222" t="s">
        <v>234</v>
      </c>
      <c r="K656" s="222" t="s">
        <v>234</v>
      </c>
      <c r="L656" s="222" t="s">
        <v>234</v>
      </c>
      <c r="M656" s="226" t="s">
        <v>1391</v>
      </c>
      <c r="N656" s="224"/>
      <c r="P656" s="225">
        <f>N656-P657-P658-P659-P660</f>
        <v>0</v>
      </c>
      <c r="R656" s="224"/>
      <c r="T656" s="225">
        <f>R656+T657+T658+T659+T660</f>
        <v>0</v>
      </c>
    </row>
    <row r="657" spans="1:20" ht="15" customHeight="1" x14ac:dyDescent="0.45">
      <c r="A657" s="201">
        <v>647</v>
      </c>
      <c r="B657" s="201">
        <f t="shared" si="234"/>
        <v>5</v>
      </c>
      <c r="C657" s="202">
        <f t="shared" si="235"/>
        <v>75331</v>
      </c>
      <c r="E657" s="222" t="s">
        <v>234</v>
      </c>
      <c r="F657" s="222" t="s">
        <v>234</v>
      </c>
      <c r="G657" s="222" t="s">
        <v>234</v>
      </c>
      <c r="H657" s="227">
        <v>75331</v>
      </c>
      <c r="I657" s="222" t="s">
        <v>234</v>
      </c>
      <c r="J657" s="222" t="s">
        <v>234</v>
      </c>
      <c r="K657" s="222" t="s">
        <v>234</v>
      </c>
      <c r="L657" s="222" t="s">
        <v>234</v>
      </c>
      <c r="M657" s="227" t="s">
        <v>1392</v>
      </c>
      <c r="N657" s="224"/>
      <c r="P657" s="225">
        <f t="shared" ref="P657:P660" si="238">N657</f>
        <v>0</v>
      </c>
      <c r="R657" s="224"/>
      <c r="T657" s="225">
        <f t="shared" ref="T657:T660" si="239">R657</f>
        <v>0</v>
      </c>
    </row>
    <row r="658" spans="1:20" ht="15" customHeight="1" x14ac:dyDescent="0.45">
      <c r="A658" s="201">
        <v>648</v>
      </c>
      <c r="B658" s="201">
        <f t="shared" si="234"/>
        <v>5</v>
      </c>
      <c r="C658" s="202">
        <f t="shared" si="235"/>
        <v>75332</v>
      </c>
      <c r="E658" s="222" t="s">
        <v>234</v>
      </c>
      <c r="F658" s="222" t="s">
        <v>234</v>
      </c>
      <c r="G658" s="222" t="s">
        <v>234</v>
      </c>
      <c r="H658" s="227">
        <v>75332</v>
      </c>
      <c r="I658" s="222" t="s">
        <v>234</v>
      </c>
      <c r="J658" s="222" t="s">
        <v>234</v>
      </c>
      <c r="K658" s="222" t="s">
        <v>234</v>
      </c>
      <c r="L658" s="222" t="s">
        <v>234</v>
      </c>
      <c r="M658" s="227" t="s">
        <v>950</v>
      </c>
      <c r="N658" s="224"/>
      <c r="P658" s="225">
        <f t="shared" si="238"/>
        <v>0</v>
      </c>
      <c r="R658" s="224"/>
      <c r="T658" s="225">
        <f t="shared" si="239"/>
        <v>0</v>
      </c>
    </row>
    <row r="659" spans="1:20" ht="15" customHeight="1" x14ac:dyDescent="0.45">
      <c r="A659" s="201">
        <v>649</v>
      </c>
      <c r="B659" s="201">
        <f t="shared" si="234"/>
        <v>5</v>
      </c>
      <c r="C659" s="202">
        <f t="shared" si="235"/>
        <v>75333</v>
      </c>
      <c r="E659" s="222" t="s">
        <v>234</v>
      </c>
      <c r="F659" s="222" t="s">
        <v>234</v>
      </c>
      <c r="G659" s="222" t="s">
        <v>234</v>
      </c>
      <c r="H659" s="227">
        <v>75333</v>
      </c>
      <c r="I659" s="222" t="s">
        <v>234</v>
      </c>
      <c r="J659" s="222" t="s">
        <v>234</v>
      </c>
      <c r="K659" s="222" t="s">
        <v>234</v>
      </c>
      <c r="L659" s="222" t="s">
        <v>234</v>
      </c>
      <c r="M659" s="227" t="s">
        <v>954</v>
      </c>
      <c r="N659" s="224"/>
      <c r="P659" s="225">
        <f t="shared" si="238"/>
        <v>0</v>
      </c>
      <c r="R659" s="224"/>
      <c r="T659" s="225">
        <f t="shared" si="239"/>
        <v>0</v>
      </c>
    </row>
    <row r="660" spans="1:20" ht="15" customHeight="1" x14ac:dyDescent="0.45">
      <c r="A660" s="201">
        <v>650</v>
      </c>
      <c r="B660" s="201">
        <f t="shared" si="234"/>
        <v>5</v>
      </c>
      <c r="C660" s="202">
        <f t="shared" si="235"/>
        <v>75338</v>
      </c>
      <c r="E660" s="222" t="s">
        <v>234</v>
      </c>
      <c r="F660" s="222" t="s">
        <v>234</v>
      </c>
      <c r="G660" s="222" t="s">
        <v>234</v>
      </c>
      <c r="H660" s="227">
        <v>75338</v>
      </c>
      <c r="I660" s="222" t="s">
        <v>234</v>
      </c>
      <c r="J660" s="222" t="s">
        <v>234</v>
      </c>
      <c r="K660" s="222" t="s">
        <v>234</v>
      </c>
      <c r="L660" s="222" t="s">
        <v>234</v>
      </c>
      <c r="M660" s="227" t="s">
        <v>959</v>
      </c>
      <c r="N660" s="224"/>
      <c r="P660" s="225">
        <f t="shared" si="238"/>
        <v>0</v>
      </c>
      <c r="R660" s="224"/>
      <c r="T660" s="225">
        <f t="shared" si="239"/>
        <v>0</v>
      </c>
    </row>
    <row r="661" spans="1:20" ht="15" customHeight="1" x14ac:dyDescent="0.45">
      <c r="A661" s="201">
        <v>651</v>
      </c>
      <c r="B661" s="201">
        <f t="shared" si="234"/>
        <v>4</v>
      </c>
      <c r="C661" s="202">
        <f t="shared" si="235"/>
        <v>7534</v>
      </c>
      <c r="E661" s="222" t="s">
        <v>234</v>
      </c>
      <c r="F661" s="222" t="s">
        <v>234</v>
      </c>
      <c r="G661" s="226">
        <v>7534</v>
      </c>
      <c r="H661" s="222" t="s">
        <v>234</v>
      </c>
      <c r="I661" s="222" t="s">
        <v>234</v>
      </c>
      <c r="J661" s="222" t="s">
        <v>234</v>
      </c>
      <c r="K661" s="222" t="s">
        <v>234</v>
      </c>
      <c r="L661" s="222" t="s">
        <v>234</v>
      </c>
      <c r="M661" s="226" t="s">
        <v>962</v>
      </c>
      <c r="N661" s="224"/>
      <c r="P661" s="225">
        <f>N661</f>
        <v>0</v>
      </c>
      <c r="R661" s="224"/>
      <c r="T661" s="225">
        <f>R661</f>
        <v>0</v>
      </c>
    </row>
    <row r="662" spans="1:20" ht="15" customHeight="1" x14ac:dyDescent="0.45">
      <c r="A662" s="201">
        <v>652</v>
      </c>
      <c r="B662" s="201">
        <f t="shared" si="234"/>
        <v>3</v>
      </c>
      <c r="C662" s="202">
        <f t="shared" si="235"/>
        <v>754</v>
      </c>
      <c r="E662" s="222" t="s">
        <v>234</v>
      </c>
      <c r="F662" s="223">
        <v>754</v>
      </c>
      <c r="G662" s="222" t="s">
        <v>234</v>
      </c>
      <c r="H662" s="222" t="s">
        <v>234</v>
      </c>
      <c r="I662" s="222" t="s">
        <v>234</v>
      </c>
      <c r="J662" s="222" t="s">
        <v>234</v>
      </c>
      <c r="K662" s="222" t="s">
        <v>234</v>
      </c>
      <c r="L662" s="222" t="s">
        <v>234</v>
      </c>
      <c r="M662" s="223" t="s">
        <v>1393</v>
      </c>
      <c r="N662" s="224"/>
      <c r="P662" s="225">
        <f>N662-P663-P664-P665-P666-P667-P668-P669-P670-P671-P672</f>
        <v>0</v>
      </c>
      <c r="R662" s="224"/>
      <c r="T662" s="225">
        <f>R662+T663+T668</f>
        <v>0</v>
      </c>
    </row>
    <row r="663" spans="1:20" ht="15" customHeight="1" x14ac:dyDescent="0.45">
      <c r="A663" s="201">
        <v>653</v>
      </c>
      <c r="B663" s="201">
        <f t="shared" si="234"/>
        <v>4</v>
      </c>
      <c r="C663" s="202">
        <f t="shared" si="235"/>
        <v>7541</v>
      </c>
      <c r="E663" s="222" t="s">
        <v>234</v>
      </c>
      <c r="F663" s="222" t="s">
        <v>234</v>
      </c>
      <c r="G663" s="226">
        <v>7541</v>
      </c>
      <c r="H663" s="222" t="s">
        <v>234</v>
      </c>
      <c r="I663" s="222" t="s">
        <v>234</v>
      </c>
      <c r="J663" s="222" t="s">
        <v>234</v>
      </c>
      <c r="K663" s="222" t="s">
        <v>234</v>
      </c>
      <c r="L663" s="222" t="s">
        <v>234</v>
      </c>
      <c r="M663" s="226" t="s">
        <v>1394</v>
      </c>
      <c r="N663" s="224"/>
      <c r="P663" s="225">
        <f>N663-P664-P665-P666-P667</f>
        <v>0</v>
      </c>
      <c r="R663" s="224"/>
      <c r="T663" s="225">
        <f>R663+T664+T665+T666+T667</f>
        <v>0</v>
      </c>
    </row>
    <row r="664" spans="1:20" ht="15" customHeight="1" x14ac:dyDescent="0.45">
      <c r="A664" s="201">
        <v>654</v>
      </c>
      <c r="B664" s="201">
        <f t="shared" si="234"/>
        <v>5</v>
      </c>
      <c r="C664" s="202">
        <f t="shared" si="235"/>
        <v>75411</v>
      </c>
      <c r="E664" s="222" t="s">
        <v>234</v>
      </c>
      <c r="F664" s="222" t="s">
        <v>234</v>
      </c>
      <c r="G664" s="222" t="s">
        <v>234</v>
      </c>
      <c r="H664" s="227">
        <v>75411</v>
      </c>
      <c r="I664" s="222" t="s">
        <v>234</v>
      </c>
      <c r="J664" s="222" t="s">
        <v>234</v>
      </c>
      <c r="K664" s="222" t="s">
        <v>234</v>
      </c>
      <c r="L664" s="222" t="s">
        <v>234</v>
      </c>
      <c r="M664" s="227" t="s">
        <v>1392</v>
      </c>
      <c r="N664" s="224"/>
      <c r="P664" s="225">
        <f t="shared" ref="P664:P667" si="240">N664</f>
        <v>0</v>
      </c>
      <c r="R664" s="224"/>
      <c r="T664" s="225">
        <f t="shared" ref="T664:T667" si="241">R664</f>
        <v>0</v>
      </c>
    </row>
    <row r="665" spans="1:20" ht="15" customHeight="1" x14ac:dyDescent="0.45">
      <c r="A665" s="201">
        <v>655</v>
      </c>
      <c r="B665" s="201">
        <f t="shared" si="234"/>
        <v>5</v>
      </c>
      <c r="C665" s="202">
        <f t="shared" si="235"/>
        <v>75412</v>
      </c>
      <c r="E665" s="222" t="s">
        <v>234</v>
      </c>
      <c r="F665" s="222" t="s">
        <v>234</v>
      </c>
      <c r="G665" s="222" t="s">
        <v>234</v>
      </c>
      <c r="H665" s="227">
        <v>75412</v>
      </c>
      <c r="I665" s="222" t="s">
        <v>234</v>
      </c>
      <c r="J665" s="222" t="s">
        <v>234</v>
      </c>
      <c r="K665" s="222" t="s">
        <v>234</v>
      </c>
      <c r="L665" s="222" t="s">
        <v>234</v>
      </c>
      <c r="M665" s="227" t="s">
        <v>950</v>
      </c>
      <c r="N665" s="224"/>
      <c r="P665" s="225">
        <f t="shared" si="240"/>
        <v>0</v>
      </c>
      <c r="R665" s="224"/>
      <c r="T665" s="225">
        <f t="shared" si="241"/>
        <v>0</v>
      </c>
    </row>
    <row r="666" spans="1:20" ht="15" customHeight="1" x14ac:dyDescent="0.45">
      <c r="A666" s="201">
        <v>656</v>
      </c>
      <c r="B666" s="201">
        <f t="shared" si="234"/>
        <v>5</v>
      </c>
      <c r="C666" s="202">
        <f t="shared" si="235"/>
        <v>75413</v>
      </c>
      <c r="E666" s="222" t="s">
        <v>234</v>
      </c>
      <c r="F666" s="222" t="s">
        <v>234</v>
      </c>
      <c r="G666" s="222" t="s">
        <v>234</v>
      </c>
      <c r="H666" s="227">
        <v>75413</v>
      </c>
      <c r="I666" s="222" t="s">
        <v>234</v>
      </c>
      <c r="J666" s="222" t="s">
        <v>234</v>
      </c>
      <c r="K666" s="222" t="s">
        <v>234</v>
      </c>
      <c r="L666" s="222" t="s">
        <v>234</v>
      </c>
      <c r="M666" s="227" t="s">
        <v>954</v>
      </c>
      <c r="N666" s="224"/>
      <c r="P666" s="225">
        <f t="shared" si="240"/>
        <v>0</v>
      </c>
      <c r="R666" s="224"/>
      <c r="T666" s="225">
        <f t="shared" si="241"/>
        <v>0</v>
      </c>
    </row>
    <row r="667" spans="1:20" ht="15" customHeight="1" x14ac:dyDescent="0.45">
      <c r="A667" s="201">
        <v>657</v>
      </c>
      <c r="B667" s="201">
        <f t="shared" si="234"/>
        <v>5</v>
      </c>
      <c r="C667" s="202">
        <f t="shared" si="235"/>
        <v>75418</v>
      </c>
      <c r="E667" s="222" t="s">
        <v>234</v>
      </c>
      <c r="F667" s="222" t="s">
        <v>234</v>
      </c>
      <c r="G667" s="222" t="s">
        <v>234</v>
      </c>
      <c r="H667" s="227">
        <v>75418</v>
      </c>
      <c r="I667" s="222" t="s">
        <v>234</v>
      </c>
      <c r="J667" s="222" t="s">
        <v>234</v>
      </c>
      <c r="K667" s="222" t="s">
        <v>234</v>
      </c>
      <c r="L667" s="222" t="s">
        <v>234</v>
      </c>
      <c r="M667" s="227" t="s">
        <v>959</v>
      </c>
      <c r="N667" s="224"/>
      <c r="P667" s="225">
        <f t="shared" si="240"/>
        <v>0</v>
      </c>
      <c r="R667" s="224"/>
      <c r="T667" s="225">
        <f t="shared" si="241"/>
        <v>0</v>
      </c>
    </row>
    <row r="668" spans="1:20" ht="15" customHeight="1" x14ac:dyDescent="0.45">
      <c r="A668" s="201">
        <v>658</v>
      </c>
      <c r="B668" s="201">
        <f t="shared" si="234"/>
        <v>4</v>
      </c>
      <c r="C668" s="202">
        <f t="shared" si="235"/>
        <v>7548</v>
      </c>
      <c r="E668" s="222" t="s">
        <v>234</v>
      </c>
      <c r="F668" s="222" t="s">
        <v>234</v>
      </c>
      <c r="G668" s="226">
        <v>7548</v>
      </c>
      <c r="H668" s="222" t="s">
        <v>234</v>
      </c>
      <c r="I668" s="222" t="s">
        <v>234</v>
      </c>
      <c r="J668" s="222" t="s">
        <v>234</v>
      </c>
      <c r="K668" s="222" t="s">
        <v>234</v>
      </c>
      <c r="L668" s="222" t="s">
        <v>234</v>
      </c>
      <c r="M668" s="226" t="s">
        <v>1395</v>
      </c>
      <c r="N668" s="224"/>
      <c r="P668" s="225">
        <f>N668-P669-P670-P671-P672</f>
        <v>0</v>
      </c>
      <c r="R668" s="224"/>
      <c r="T668" s="225">
        <f>R668+T669+T670+T671+T672</f>
        <v>0</v>
      </c>
    </row>
    <row r="669" spans="1:20" ht="15" customHeight="1" x14ac:dyDescent="0.45">
      <c r="A669" s="201">
        <v>659</v>
      </c>
      <c r="B669" s="201">
        <f t="shared" si="234"/>
        <v>5</v>
      </c>
      <c r="C669" s="202">
        <f t="shared" si="235"/>
        <v>75481</v>
      </c>
      <c r="E669" s="222" t="s">
        <v>234</v>
      </c>
      <c r="F669" s="222" t="s">
        <v>234</v>
      </c>
      <c r="G669" s="222" t="s">
        <v>234</v>
      </c>
      <c r="H669" s="227">
        <v>75481</v>
      </c>
      <c r="I669" s="222" t="s">
        <v>234</v>
      </c>
      <c r="J669" s="222" t="s">
        <v>234</v>
      </c>
      <c r="K669" s="222" t="s">
        <v>234</v>
      </c>
      <c r="L669" s="222" t="s">
        <v>234</v>
      </c>
      <c r="M669" s="227" t="s">
        <v>1392</v>
      </c>
      <c r="N669" s="224"/>
      <c r="P669" s="225">
        <f t="shared" ref="P669:P672" si="242">N669</f>
        <v>0</v>
      </c>
      <c r="R669" s="224"/>
      <c r="T669" s="225">
        <f t="shared" ref="T669:T672" si="243">R669</f>
        <v>0</v>
      </c>
    </row>
    <row r="670" spans="1:20" ht="15" customHeight="1" x14ac:dyDescent="0.45">
      <c r="A670" s="201">
        <v>660</v>
      </c>
      <c r="B670" s="201">
        <f t="shared" si="234"/>
        <v>5</v>
      </c>
      <c r="C670" s="202">
        <f t="shared" si="235"/>
        <v>75482</v>
      </c>
      <c r="E670" s="222" t="s">
        <v>234</v>
      </c>
      <c r="F670" s="222" t="s">
        <v>234</v>
      </c>
      <c r="G670" s="222" t="s">
        <v>234</v>
      </c>
      <c r="H670" s="227">
        <v>75482</v>
      </c>
      <c r="I670" s="222" t="s">
        <v>234</v>
      </c>
      <c r="J670" s="222" t="s">
        <v>234</v>
      </c>
      <c r="K670" s="222" t="s">
        <v>234</v>
      </c>
      <c r="L670" s="222" t="s">
        <v>234</v>
      </c>
      <c r="M670" s="227" t="s">
        <v>950</v>
      </c>
      <c r="N670" s="224"/>
      <c r="P670" s="225">
        <f t="shared" si="242"/>
        <v>0</v>
      </c>
      <c r="R670" s="224"/>
      <c r="T670" s="225">
        <f t="shared" si="243"/>
        <v>0</v>
      </c>
    </row>
    <row r="671" spans="1:20" ht="15" customHeight="1" x14ac:dyDescent="0.45">
      <c r="A671" s="201">
        <v>661</v>
      </c>
      <c r="B671" s="201">
        <f t="shared" si="234"/>
        <v>5</v>
      </c>
      <c r="C671" s="202">
        <f t="shared" si="235"/>
        <v>75483</v>
      </c>
      <c r="E671" s="222" t="s">
        <v>234</v>
      </c>
      <c r="F671" s="222" t="s">
        <v>234</v>
      </c>
      <c r="G671" s="222" t="s">
        <v>234</v>
      </c>
      <c r="H671" s="227">
        <v>75483</v>
      </c>
      <c r="I671" s="222" t="s">
        <v>234</v>
      </c>
      <c r="J671" s="222" t="s">
        <v>234</v>
      </c>
      <c r="K671" s="222" t="s">
        <v>234</v>
      </c>
      <c r="L671" s="222" t="s">
        <v>234</v>
      </c>
      <c r="M671" s="227" t="s">
        <v>954</v>
      </c>
      <c r="N671" s="224"/>
      <c r="P671" s="225">
        <f t="shared" si="242"/>
        <v>0</v>
      </c>
      <c r="R671" s="224"/>
      <c r="T671" s="225">
        <f t="shared" si="243"/>
        <v>0</v>
      </c>
    </row>
    <row r="672" spans="1:20" ht="15" customHeight="1" x14ac:dyDescent="0.45">
      <c r="A672" s="201">
        <v>662</v>
      </c>
      <c r="B672" s="201">
        <f t="shared" si="234"/>
        <v>5</v>
      </c>
      <c r="C672" s="202">
        <f t="shared" si="235"/>
        <v>75488</v>
      </c>
      <c r="E672" s="222" t="s">
        <v>234</v>
      </c>
      <c r="F672" s="222" t="s">
        <v>234</v>
      </c>
      <c r="G672" s="222" t="s">
        <v>234</v>
      </c>
      <c r="H672" s="227">
        <v>75488</v>
      </c>
      <c r="I672" s="222" t="s">
        <v>234</v>
      </c>
      <c r="J672" s="222" t="s">
        <v>234</v>
      </c>
      <c r="K672" s="222" t="s">
        <v>234</v>
      </c>
      <c r="L672" s="222" t="s">
        <v>234</v>
      </c>
      <c r="M672" s="227" t="s">
        <v>959</v>
      </c>
      <c r="N672" s="224"/>
      <c r="P672" s="225">
        <f t="shared" si="242"/>
        <v>0</v>
      </c>
      <c r="R672" s="224"/>
      <c r="T672" s="225">
        <f t="shared" si="243"/>
        <v>0</v>
      </c>
    </row>
    <row r="673" spans="1:20" ht="15" customHeight="1" x14ac:dyDescent="0.45">
      <c r="A673" s="201">
        <v>663</v>
      </c>
      <c r="B673" s="201">
        <f t="shared" si="234"/>
        <v>3</v>
      </c>
      <c r="C673" s="202">
        <f t="shared" si="235"/>
        <v>755</v>
      </c>
      <c r="E673" s="222" t="s">
        <v>234</v>
      </c>
      <c r="F673" s="223">
        <v>755</v>
      </c>
      <c r="G673" s="222" t="s">
        <v>234</v>
      </c>
      <c r="H673" s="222" t="s">
        <v>234</v>
      </c>
      <c r="I673" s="222" t="s">
        <v>234</v>
      </c>
      <c r="J673" s="222" t="s">
        <v>234</v>
      </c>
      <c r="K673" s="222" t="s">
        <v>234</v>
      </c>
      <c r="L673" s="222" t="s">
        <v>234</v>
      </c>
      <c r="M673" s="223" t="s">
        <v>1396</v>
      </c>
      <c r="N673" s="224"/>
      <c r="P673" s="225">
        <f>N673-P674-P675-P676-P677-P678-P679-P680-P681-P682</f>
        <v>0</v>
      </c>
      <c r="R673" s="224"/>
      <c r="T673" s="225">
        <f>R673+T674+T678+T679+T680+T681+T682</f>
        <v>0</v>
      </c>
    </row>
    <row r="674" spans="1:20" ht="15" customHeight="1" x14ac:dyDescent="0.45">
      <c r="A674" s="201">
        <v>664</v>
      </c>
      <c r="B674" s="201">
        <f t="shared" si="234"/>
        <v>4</v>
      </c>
      <c r="C674" s="202">
        <f t="shared" si="235"/>
        <v>7552</v>
      </c>
      <c r="E674" s="222" t="s">
        <v>234</v>
      </c>
      <c r="F674" s="222" t="s">
        <v>234</v>
      </c>
      <c r="G674" s="226">
        <v>7552</v>
      </c>
      <c r="H674" s="222" t="s">
        <v>234</v>
      </c>
      <c r="I674" s="222" t="s">
        <v>234</v>
      </c>
      <c r="J674" s="222" t="s">
        <v>234</v>
      </c>
      <c r="K674" s="222" t="s">
        <v>234</v>
      </c>
      <c r="L674" s="222" t="s">
        <v>234</v>
      </c>
      <c r="M674" s="226" t="s">
        <v>968</v>
      </c>
      <c r="N674" s="224"/>
      <c r="P674" s="225">
        <f>N674-P675-P676-P677</f>
        <v>0</v>
      </c>
      <c r="R674" s="224"/>
      <c r="T674" s="225">
        <f>R674+T675+T676+T677</f>
        <v>0</v>
      </c>
    </row>
    <row r="675" spans="1:20" ht="15" customHeight="1" x14ac:dyDescent="0.45">
      <c r="A675" s="201">
        <v>665</v>
      </c>
      <c r="B675" s="201">
        <f t="shared" si="234"/>
        <v>5</v>
      </c>
      <c r="C675" s="202">
        <f t="shared" si="235"/>
        <v>75521</v>
      </c>
      <c r="E675" s="222" t="s">
        <v>234</v>
      </c>
      <c r="F675" s="222" t="s">
        <v>234</v>
      </c>
      <c r="G675" s="222" t="s">
        <v>234</v>
      </c>
      <c r="H675" s="227">
        <v>75521</v>
      </c>
      <c r="I675" s="222" t="s">
        <v>234</v>
      </c>
      <c r="J675" s="222" t="s">
        <v>234</v>
      </c>
      <c r="K675" s="222" t="s">
        <v>234</v>
      </c>
      <c r="L675" s="222" t="s">
        <v>234</v>
      </c>
      <c r="M675" s="227" t="s">
        <v>1397</v>
      </c>
      <c r="N675" s="224"/>
      <c r="P675" s="225">
        <f t="shared" ref="P675:P677" si="244">N675</f>
        <v>0</v>
      </c>
      <c r="R675" s="224"/>
      <c r="T675" s="225">
        <f t="shared" ref="T675:T677" si="245">R675</f>
        <v>0</v>
      </c>
    </row>
    <row r="676" spans="1:20" ht="15" customHeight="1" x14ac:dyDescent="0.45">
      <c r="A676" s="201">
        <v>666</v>
      </c>
      <c r="B676" s="201">
        <f t="shared" si="234"/>
        <v>5</v>
      </c>
      <c r="C676" s="202">
        <f t="shared" si="235"/>
        <v>75522</v>
      </c>
      <c r="E676" s="222" t="s">
        <v>234</v>
      </c>
      <c r="F676" s="222" t="s">
        <v>234</v>
      </c>
      <c r="G676" s="222" t="s">
        <v>234</v>
      </c>
      <c r="H676" s="227">
        <v>75522</v>
      </c>
      <c r="I676" s="222" t="s">
        <v>234</v>
      </c>
      <c r="J676" s="222" t="s">
        <v>234</v>
      </c>
      <c r="K676" s="222" t="s">
        <v>234</v>
      </c>
      <c r="L676" s="222" t="s">
        <v>234</v>
      </c>
      <c r="M676" s="227" t="s">
        <v>1398</v>
      </c>
      <c r="N676" s="224"/>
      <c r="P676" s="225">
        <f t="shared" si="244"/>
        <v>0</v>
      </c>
      <c r="R676" s="224"/>
      <c r="T676" s="225">
        <f t="shared" si="245"/>
        <v>0</v>
      </c>
    </row>
    <row r="677" spans="1:20" ht="15" customHeight="1" x14ac:dyDescent="0.45">
      <c r="A677" s="201">
        <v>667</v>
      </c>
      <c r="B677" s="201">
        <f t="shared" si="234"/>
        <v>5</v>
      </c>
      <c r="C677" s="202">
        <f t="shared" si="235"/>
        <v>75523</v>
      </c>
      <c r="E677" s="222" t="s">
        <v>234</v>
      </c>
      <c r="F677" s="222" t="s">
        <v>234</v>
      </c>
      <c r="G677" s="222" t="s">
        <v>234</v>
      </c>
      <c r="H677" s="227">
        <v>75523</v>
      </c>
      <c r="I677" s="222" t="s">
        <v>234</v>
      </c>
      <c r="J677" s="222" t="s">
        <v>234</v>
      </c>
      <c r="K677" s="222" t="s">
        <v>234</v>
      </c>
      <c r="L677" s="222" t="s">
        <v>234</v>
      </c>
      <c r="M677" s="227" t="s">
        <v>971</v>
      </c>
      <c r="N677" s="224"/>
      <c r="P677" s="225">
        <f t="shared" si="244"/>
        <v>0</v>
      </c>
      <c r="R677" s="224"/>
      <c r="T677" s="225">
        <f t="shared" si="245"/>
        <v>0</v>
      </c>
    </row>
    <row r="678" spans="1:20" ht="15" customHeight="1" x14ac:dyDescent="0.45">
      <c r="A678" s="201">
        <v>668</v>
      </c>
      <c r="B678" s="201">
        <f t="shared" si="234"/>
        <v>4</v>
      </c>
      <c r="C678" s="202">
        <f t="shared" si="235"/>
        <v>7553</v>
      </c>
      <c r="E678" s="222" t="s">
        <v>234</v>
      </c>
      <c r="F678" s="222" t="s">
        <v>234</v>
      </c>
      <c r="G678" s="226">
        <v>7553</v>
      </c>
      <c r="H678" s="222" t="s">
        <v>234</v>
      </c>
      <c r="I678" s="222" t="s">
        <v>234</v>
      </c>
      <c r="J678" s="222" t="s">
        <v>234</v>
      </c>
      <c r="K678" s="222" t="s">
        <v>234</v>
      </c>
      <c r="L678" s="222" t="s">
        <v>234</v>
      </c>
      <c r="M678" s="226" t="s">
        <v>1399</v>
      </c>
      <c r="N678" s="224"/>
      <c r="P678" s="225">
        <f>N678</f>
        <v>0</v>
      </c>
      <c r="R678" s="224"/>
      <c r="T678" s="225">
        <f>R678</f>
        <v>0</v>
      </c>
    </row>
    <row r="679" spans="1:20" ht="15" customHeight="1" x14ac:dyDescent="0.45">
      <c r="A679" s="201">
        <v>669</v>
      </c>
      <c r="B679" s="201">
        <f t="shared" si="234"/>
        <v>4</v>
      </c>
      <c r="C679" s="202">
        <f t="shared" si="235"/>
        <v>7554</v>
      </c>
      <c r="E679" s="222" t="s">
        <v>234</v>
      </c>
      <c r="F679" s="222" t="s">
        <v>234</v>
      </c>
      <c r="G679" s="226">
        <v>7554</v>
      </c>
      <c r="H679" s="222" t="s">
        <v>234</v>
      </c>
      <c r="I679" s="222" t="s">
        <v>234</v>
      </c>
      <c r="J679" s="222" t="s">
        <v>234</v>
      </c>
      <c r="K679" s="222" t="s">
        <v>234</v>
      </c>
      <c r="L679" s="222" t="s">
        <v>234</v>
      </c>
      <c r="M679" s="226" t="s">
        <v>973</v>
      </c>
      <c r="N679" s="224"/>
      <c r="P679" s="225">
        <f t="shared" ref="P679:P682" si="246">N679</f>
        <v>0</v>
      </c>
      <c r="R679" s="224"/>
      <c r="T679" s="225">
        <f t="shared" ref="T679:T682" si="247">R679</f>
        <v>0</v>
      </c>
    </row>
    <row r="680" spans="1:20" ht="15" customHeight="1" x14ac:dyDescent="0.45">
      <c r="A680" s="201">
        <v>670</v>
      </c>
      <c r="B680" s="201">
        <f t="shared" si="234"/>
        <v>4</v>
      </c>
      <c r="C680" s="202">
        <f t="shared" si="235"/>
        <v>7555</v>
      </c>
      <c r="E680" s="222" t="s">
        <v>234</v>
      </c>
      <c r="F680" s="222" t="s">
        <v>234</v>
      </c>
      <c r="G680" s="226">
        <v>7555</v>
      </c>
      <c r="H680" s="222" t="s">
        <v>234</v>
      </c>
      <c r="I680" s="222" t="s">
        <v>234</v>
      </c>
      <c r="J680" s="222" t="s">
        <v>234</v>
      </c>
      <c r="K680" s="222" t="s">
        <v>234</v>
      </c>
      <c r="L680" s="222" t="s">
        <v>234</v>
      </c>
      <c r="M680" s="226" t="s">
        <v>1400</v>
      </c>
      <c r="N680" s="224"/>
      <c r="P680" s="225">
        <f t="shared" si="246"/>
        <v>0</v>
      </c>
      <c r="R680" s="224"/>
      <c r="T680" s="225">
        <f t="shared" si="247"/>
        <v>0</v>
      </c>
    </row>
    <row r="681" spans="1:20" ht="15" customHeight="1" x14ac:dyDescent="0.45">
      <c r="A681" s="201">
        <v>671</v>
      </c>
      <c r="B681" s="201">
        <f t="shared" si="234"/>
        <v>4</v>
      </c>
      <c r="C681" s="202">
        <f t="shared" si="235"/>
        <v>7556</v>
      </c>
      <c r="E681" s="222" t="s">
        <v>234</v>
      </c>
      <c r="F681" s="222" t="s">
        <v>234</v>
      </c>
      <c r="G681" s="226">
        <v>7556</v>
      </c>
      <c r="H681" s="222" t="s">
        <v>234</v>
      </c>
      <c r="I681" s="222" t="s">
        <v>234</v>
      </c>
      <c r="J681" s="222" t="s">
        <v>234</v>
      </c>
      <c r="K681" s="222" t="s">
        <v>234</v>
      </c>
      <c r="L681" s="222" t="s">
        <v>234</v>
      </c>
      <c r="M681" s="226" t="s">
        <v>1401</v>
      </c>
      <c r="N681" s="224"/>
      <c r="P681" s="225">
        <f t="shared" si="246"/>
        <v>0</v>
      </c>
      <c r="R681" s="224"/>
      <c r="T681" s="225">
        <f t="shared" si="247"/>
        <v>0</v>
      </c>
    </row>
    <row r="682" spans="1:20" ht="15" customHeight="1" x14ac:dyDescent="0.45">
      <c r="A682" s="201">
        <v>672</v>
      </c>
      <c r="B682" s="201">
        <f t="shared" si="234"/>
        <v>4</v>
      </c>
      <c r="C682" s="202">
        <f t="shared" si="235"/>
        <v>7558</v>
      </c>
      <c r="E682" s="222" t="s">
        <v>234</v>
      </c>
      <c r="F682" s="222" t="s">
        <v>234</v>
      </c>
      <c r="G682" s="226">
        <v>7558</v>
      </c>
      <c r="H682" s="222" t="s">
        <v>234</v>
      </c>
      <c r="I682" s="222" t="s">
        <v>234</v>
      </c>
      <c r="J682" s="222" t="s">
        <v>234</v>
      </c>
      <c r="K682" s="222" t="s">
        <v>234</v>
      </c>
      <c r="L682" s="222" t="s">
        <v>234</v>
      </c>
      <c r="M682" s="226" t="s">
        <v>1402</v>
      </c>
      <c r="N682" s="224"/>
      <c r="P682" s="225">
        <f t="shared" si="246"/>
        <v>0</v>
      </c>
      <c r="R682" s="224"/>
      <c r="T682" s="225">
        <f t="shared" si="247"/>
        <v>0</v>
      </c>
    </row>
    <row r="683" spans="1:20" ht="15" customHeight="1" x14ac:dyDescent="0.45">
      <c r="A683" s="201">
        <v>673</v>
      </c>
      <c r="B683" s="201">
        <f t="shared" si="234"/>
        <v>3</v>
      </c>
      <c r="C683" s="202">
        <f t="shared" si="235"/>
        <v>756</v>
      </c>
      <c r="E683" s="222" t="s">
        <v>234</v>
      </c>
      <c r="F683" s="223">
        <v>756</v>
      </c>
      <c r="G683" s="222" t="s">
        <v>234</v>
      </c>
      <c r="H683" s="222" t="s">
        <v>234</v>
      </c>
      <c r="I683" s="222" t="s">
        <v>234</v>
      </c>
      <c r="J683" s="222" t="s">
        <v>234</v>
      </c>
      <c r="K683" s="222" t="s">
        <v>234</v>
      </c>
      <c r="L683" s="222" t="s">
        <v>234</v>
      </c>
      <c r="M683" s="223" t="s">
        <v>1403</v>
      </c>
      <c r="N683" s="224"/>
      <c r="P683" s="225">
        <f>N683</f>
        <v>0</v>
      </c>
      <c r="R683" s="224"/>
      <c r="T683" s="225">
        <f>R683</f>
        <v>0</v>
      </c>
    </row>
    <row r="684" spans="1:20" ht="15" customHeight="1" x14ac:dyDescent="0.45">
      <c r="A684" s="201">
        <v>674</v>
      </c>
      <c r="B684" s="201">
        <f t="shared" si="234"/>
        <v>3</v>
      </c>
      <c r="C684" s="202">
        <f t="shared" si="235"/>
        <v>757</v>
      </c>
      <c r="E684" s="222" t="s">
        <v>234</v>
      </c>
      <c r="F684" s="223">
        <v>757</v>
      </c>
      <c r="G684" s="222" t="s">
        <v>234</v>
      </c>
      <c r="H684" s="222" t="s">
        <v>234</v>
      </c>
      <c r="I684" s="222" t="s">
        <v>234</v>
      </c>
      <c r="J684" s="222" t="s">
        <v>234</v>
      </c>
      <c r="K684" s="222" t="s">
        <v>234</v>
      </c>
      <c r="L684" s="222" t="s">
        <v>234</v>
      </c>
      <c r="M684" s="223" t="s">
        <v>1404</v>
      </c>
      <c r="N684" s="224"/>
      <c r="P684" s="225">
        <f t="shared" ref="P684:P685" si="248">N684</f>
        <v>0</v>
      </c>
      <c r="R684" s="224"/>
      <c r="T684" s="225">
        <f t="shared" ref="T684:T685" si="249">R684</f>
        <v>0</v>
      </c>
    </row>
    <row r="685" spans="1:20" ht="15" customHeight="1" x14ac:dyDescent="0.45">
      <c r="A685" s="201">
        <v>675</v>
      </c>
      <c r="B685" s="201">
        <f t="shared" si="234"/>
        <v>3</v>
      </c>
      <c r="C685" s="202">
        <f t="shared" si="235"/>
        <v>758</v>
      </c>
      <c r="E685" s="222" t="s">
        <v>234</v>
      </c>
      <c r="F685" s="223">
        <v>758</v>
      </c>
      <c r="G685" s="222" t="s">
        <v>234</v>
      </c>
      <c r="H685" s="222" t="s">
        <v>234</v>
      </c>
      <c r="I685" s="222" t="s">
        <v>234</v>
      </c>
      <c r="J685" s="222" t="s">
        <v>234</v>
      </c>
      <c r="K685" s="222" t="s">
        <v>234</v>
      </c>
      <c r="L685" s="222" t="s">
        <v>234</v>
      </c>
      <c r="M685" s="223" t="s">
        <v>1405</v>
      </c>
      <c r="N685" s="224"/>
      <c r="P685" s="225">
        <f t="shared" si="248"/>
        <v>0</v>
      </c>
      <c r="R685" s="224"/>
      <c r="T685" s="225">
        <f t="shared" si="249"/>
        <v>0</v>
      </c>
    </row>
    <row r="686" spans="1:20" ht="15" customHeight="1" x14ac:dyDescent="0.45">
      <c r="A686" s="201">
        <v>676</v>
      </c>
      <c r="B686" s="201">
        <f t="shared" si="234"/>
        <v>3</v>
      </c>
      <c r="C686" s="202">
        <f t="shared" si="235"/>
        <v>759</v>
      </c>
      <c r="E686" s="222" t="s">
        <v>234</v>
      </c>
      <c r="F686" s="223">
        <v>759</v>
      </c>
      <c r="G686" s="222" t="s">
        <v>234</v>
      </c>
      <c r="H686" s="222" t="s">
        <v>234</v>
      </c>
      <c r="I686" s="222" t="s">
        <v>234</v>
      </c>
      <c r="J686" s="222" t="s">
        <v>234</v>
      </c>
      <c r="K686" s="222" t="s">
        <v>234</v>
      </c>
      <c r="L686" s="222" t="s">
        <v>234</v>
      </c>
      <c r="M686" s="223" t="s">
        <v>1406</v>
      </c>
      <c r="N686" s="224"/>
      <c r="P686" s="225">
        <f>N686-P687-P688</f>
        <v>0</v>
      </c>
      <c r="R686" s="224"/>
      <c r="T686" s="225">
        <f>R686+T687+T688</f>
        <v>0</v>
      </c>
    </row>
    <row r="687" spans="1:20" ht="15" customHeight="1" x14ac:dyDescent="0.45">
      <c r="A687" s="201">
        <v>677</v>
      </c>
      <c r="B687" s="201">
        <f t="shared" si="234"/>
        <v>4</v>
      </c>
      <c r="C687" s="202">
        <f t="shared" si="235"/>
        <v>7591</v>
      </c>
      <c r="E687" s="222" t="s">
        <v>234</v>
      </c>
      <c r="F687" s="222" t="s">
        <v>234</v>
      </c>
      <c r="G687" s="226">
        <v>7591</v>
      </c>
      <c r="H687" s="222" t="s">
        <v>234</v>
      </c>
      <c r="I687" s="222" t="s">
        <v>234</v>
      </c>
      <c r="J687" s="222" t="s">
        <v>234</v>
      </c>
      <c r="K687" s="222" t="s">
        <v>234</v>
      </c>
      <c r="L687" s="222" t="s">
        <v>234</v>
      </c>
      <c r="M687" s="226" t="s">
        <v>1407</v>
      </c>
      <c r="N687" s="224"/>
      <c r="P687" s="225">
        <f t="shared" ref="P687:P688" si="250">N687</f>
        <v>0</v>
      </c>
      <c r="R687" s="224"/>
      <c r="T687" s="225">
        <f t="shared" ref="T687:T688" si="251">R687</f>
        <v>0</v>
      </c>
    </row>
    <row r="688" spans="1:20" ht="15" customHeight="1" x14ac:dyDescent="0.45">
      <c r="A688" s="201">
        <v>678</v>
      </c>
      <c r="B688" s="201">
        <f t="shared" si="234"/>
        <v>4</v>
      </c>
      <c r="C688" s="202">
        <f t="shared" si="235"/>
        <v>7598</v>
      </c>
      <c r="E688" s="222" t="s">
        <v>234</v>
      </c>
      <c r="F688" s="222" t="s">
        <v>234</v>
      </c>
      <c r="G688" s="226">
        <v>7598</v>
      </c>
      <c r="H688" s="222" t="s">
        <v>234</v>
      </c>
      <c r="I688" s="222" t="s">
        <v>234</v>
      </c>
      <c r="J688" s="222" t="s">
        <v>234</v>
      </c>
      <c r="K688" s="222" t="s">
        <v>234</v>
      </c>
      <c r="L688" s="222" t="s">
        <v>234</v>
      </c>
      <c r="M688" s="226" t="s">
        <v>1408</v>
      </c>
      <c r="N688" s="224"/>
      <c r="P688" s="225">
        <f t="shared" si="250"/>
        <v>0</v>
      </c>
      <c r="R688" s="224"/>
      <c r="T688" s="225">
        <f t="shared" si="251"/>
        <v>0</v>
      </c>
    </row>
    <row r="689" spans="1:20" ht="15" customHeight="1" x14ac:dyDescent="0.45">
      <c r="A689" s="201">
        <v>679</v>
      </c>
      <c r="B689" s="201">
        <f t="shared" si="234"/>
        <v>2</v>
      </c>
      <c r="C689" s="202">
        <f t="shared" si="235"/>
        <v>76</v>
      </c>
      <c r="E689" s="219">
        <v>76</v>
      </c>
      <c r="F689" s="219" t="s">
        <v>234</v>
      </c>
      <c r="G689" s="219" t="s">
        <v>234</v>
      </c>
      <c r="H689" s="219" t="s">
        <v>234</v>
      </c>
      <c r="I689" s="219" t="s">
        <v>234</v>
      </c>
      <c r="J689" s="219" t="s">
        <v>234</v>
      </c>
      <c r="K689" s="219" t="s">
        <v>234</v>
      </c>
      <c r="L689" s="219" t="s">
        <v>234</v>
      </c>
      <c r="M689" s="219" t="s">
        <v>1409</v>
      </c>
      <c r="N689" s="220"/>
      <c r="P689" s="221"/>
      <c r="Q689" s="201" t="s">
        <v>234</v>
      </c>
      <c r="R689" s="221"/>
      <c r="T689" s="221"/>
    </row>
    <row r="690" spans="1:20" ht="15" customHeight="1" x14ac:dyDescent="0.45">
      <c r="A690" s="201">
        <v>680</v>
      </c>
      <c r="B690" s="201">
        <f t="shared" si="234"/>
        <v>3</v>
      </c>
      <c r="C690" s="202">
        <f t="shared" si="235"/>
        <v>761</v>
      </c>
      <c r="E690" s="222" t="s">
        <v>234</v>
      </c>
      <c r="F690" s="223">
        <v>761</v>
      </c>
      <c r="G690" s="222" t="s">
        <v>234</v>
      </c>
      <c r="H690" s="222" t="s">
        <v>234</v>
      </c>
      <c r="I690" s="222" t="s">
        <v>234</v>
      </c>
      <c r="J690" s="222" t="s">
        <v>234</v>
      </c>
      <c r="K690" s="222" t="s">
        <v>234</v>
      </c>
      <c r="L690" s="222" t="s">
        <v>234</v>
      </c>
      <c r="M690" s="223" t="s">
        <v>1410</v>
      </c>
      <c r="N690" s="224"/>
      <c r="P690" s="225">
        <f>N690-P691-P692</f>
        <v>0</v>
      </c>
      <c r="R690" s="224"/>
      <c r="T690" s="225">
        <f>R690+T691+T692</f>
        <v>0</v>
      </c>
    </row>
    <row r="691" spans="1:20" ht="15" customHeight="1" x14ac:dyDescent="0.45">
      <c r="A691" s="201">
        <v>681</v>
      </c>
      <c r="B691" s="201">
        <f t="shared" si="234"/>
        <v>4</v>
      </c>
      <c r="C691" s="202">
        <f t="shared" si="235"/>
        <v>7611</v>
      </c>
      <c r="E691" s="222" t="s">
        <v>234</v>
      </c>
      <c r="F691" s="222" t="s">
        <v>234</v>
      </c>
      <c r="G691" s="226">
        <v>7611</v>
      </c>
      <c r="H691" s="222" t="s">
        <v>234</v>
      </c>
      <c r="I691" s="222" t="s">
        <v>234</v>
      </c>
      <c r="J691" s="222" t="s">
        <v>234</v>
      </c>
      <c r="K691" s="222" t="s">
        <v>234</v>
      </c>
      <c r="L691" s="222" t="s">
        <v>234</v>
      </c>
      <c r="M691" s="226" t="s">
        <v>1000</v>
      </c>
      <c r="N691" s="224"/>
      <c r="P691" s="225">
        <f t="shared" ref="P691:P692" si="252">N691</f>
        <v>0</v>
      </c>
      <c r="R691" s="224"/>
      <c r="T691" s="225">
        <f t="shared" ref="T691:T692" si="253">R691</f>
        <v>0</v>
      </c>
    </row>
    <row r="692" spans="1:20" ht="15" customHeight="1" x14ac:dyDescent="0.45">
      <c r="A692" s="201">
        <v>682</v>
      </c>
      <c r="B692" s="201">
        <f t="shared" si="234"/>
        <v>4</v>
      </c>
      <c r="C692" s="202">
        <f t="shared" si="235"/>
        <v>7612</v>
      </c>
      <c r="E692" s="222" t="s">
        <v>234</v>
      </c>
      <c r="F692" s="222" t="s">
        <v>234</v>
      </c>
      <c r="G692" s="226">
        <v>7612</v>
      </c>
      <c r="H692" s="222" t="s">
        <v>234</v>
      </c>
      <c r="I692" s="222" t="s">
        <v>234</v>
      </c>
      <c r="J692" s="222" t="s">
        <v>234</v>
      </c>
      <c r="K692" s="222" t="s">
        <v>234</v>
      </c>
      <c r="L692" s="222" t="s">
        <v>234</v>
      </c>
      <c r="M692" s="226" t="s">
        <v>1001</v>
      </c>
      <c r="N692" s="224"/>
      <c r="P692" s="225">
        <f t="shared" si="252"/>
        <v>0</v>
      </c>
      <c r="R692" s="224"/>
      <c r="T692" s="225">
        <f t="shared" si="253"/>
        <v>0</v>
      </c>
    </row>
    <row r="693" spans="1:20" ht="15" customHeight="1" x14ac:dyDescent="0.45">
      <c r="A693" s="201">
        <v>683</v>
      </c>
      <c r="B693" s="201">
        <f t="shared" si="234"/>
        <v>3</v>
      </c>
      <c r="C693" s="202">
        <f t="shared" si="235"/>
        <v>762</v>
      </c>
      <c r="E693" s="222" t="s">
        <v>234</v>
      </c>
      <c r="F693" s="223">
        <v>762</v>
      </c>
      <c r="G693" s="222" t="s">
        <v>234</v>
      </c>
      <c r="H693" s="222" t="s">
        <v>234</v>
      </c>
      <c r="I693" s="222" t="s">
        <v>234</v>
      </c>
      <c r="J693" s="222" t="s">
        <v>234</v>
      </c>
      <c r="K693" s="222" t="s">
        <v>234</v>
      </c>
      <c r="L693" s="222" t="s">
        <v>234</v>
      </c>
      <c r="M693" s="223" t="s">
        <v>1411</v>
      </c>
      <c r="N693" s="224"/>
      <c r="P693" s="225">
        <f>N693-P694-P695-P696-P697-P698-P699</f>
        <v>0</v>
      </c>
      <c r="R693" s="224"/>
      <c r="T693" s="225">
        <f>R693+T694+T695</f>
        <v>0</v>
      </c>
    </row>
    <row r="694" spans="1:20" ht="15" customHeight="1" x14ac:dyDescent="0.45">
      <c r="A694" s="201">
        <v>684</v>
      </c>
      <c r="B694" s="201">
        <f t="shared" si="234"/>
        <v>4</v>
      </c>
      <c r="C694" s="202">
        <f t="shared" si="235"/>
        <v>7621</v>
      </c>
      <c r="E694" s="222" t="s">
        <v>234</v>
      </c>
      <c r="F694" s="222" t="s">
        <v>234</v>
      </c>
      <c r="G694" s="226">
        <v>7621</v>
      </c>
      <c r="H694" s="222" t="s">
        <v>234</v>
      </c>
      <c r="I694" s="222" t="s">
        <v>234</v>
      </c>
      <c r="J694" s="222" t="s">
        <v>234</v>
      </c>
      <c r="K694" s="222" t="s">
        <v>234</v>
      </c>
      <c r="L694" s="222" t="s">
        <v>234</v>
      </c>
      <c r="M694" s="226" t="s">
        <v>1412</v>
      </c>
      <c r="N694" s="224"/>
      <c r="P694" s="225">
        <f>N694</f>
        <v>0</v>
      </c>
      <c r="R694" s="224"/>
      <c r="T694" s="225">
        <f>R694</f>
        <v>0</v>
      </c>
    </row>
    <row r="695" spans="1:20" ht="15" customHeight="1" x14ac:dyDescent="0.45">
      <c r="A695" s="201">
        <v>685</v>
      </c>
      <c r="B695" s="201">
        <f t="shared" si="234"/>
        <v>4</v>
      </c>
      <c r="C695" s="202">
        <f t="shared" si="235"/>
        <v>7622</v>
      </c>
      <c r="E695" s="222" t="s">
        <v>234</v>
      </c>
      <c r="F695" s="222" t="s">
        <v>234</v>
      </c>
      <c r="G695" s="226">
        <v>7622</v>
      </c>
      <c r="H695" s="222" t="s">
        <v>234</v>
      </c>
      <c r="I695" s="222" t="s">
        <v>234</v>
      </c>
      <c r="J695" s="222" t="s">
        <v>234</v>
      </c>
      <c r="K695" s="222" t="s">
        <v>234</v>
      </c>
      <c r="L695" s="222" t="s">
        <v>234</v>
      </c>
      <c r="M695" s="226" t="s">
        <v>1413</v>
      </c>
      <c r="N695" s="224"/>
      <c r="P695" s="225">
        <f>N695-P696-P697-P698-P699</f>
        <v>0</v>
      </c>
      <c r="R695" s="224"/>
      <c r="T695" s="225">
        <f>R695+T696+T697+T698+T699</f>
        <v>0</v>
      </c>
    </row>
    <row r="696" spans="1:20" ht="15" customHeight="1" x14ac:dyDescent="0.45">
      <c r="A696" s="201">
        <v>686</v>
      </c>
      <c r="B696" s="201">
        <f t="shared" si="234"/>
        <v>5</v>
      </c>
      <c r="C696" s="202">
        <f t="shared" si="235"/>
        <v>76221</v>
      </c>
      <c r="E696" s="222" t="s">
        <v>234</v>
      </c>
      <c r="F696" s="222" t="s">
        <v>234</v>
      </c>
      <c r="G696" s="222" t="s">
        <v>234</v>
      </c>
      <c r="H696" s="227">
        <v>76221</v>
      </c>
      <c r="I696" s="222" t="s">
        <v>234</v>
      </c>
      <c r="J696" s="222" t="s">
        <v>234</v>
      </c>
      <c r="K696" s="222" t="s">
        <v>234</v>
      </c>
      <c r="L696" s="222" t="s">
        <v>234</v>
      </c>
      <c r="M696" s="227" t="s">
        <v>1414</v>
      </c>
      <c r="N696" s="224"/>
      <c r="P696" s="225">
        <f t="shared" ref="P696:P699" si="254">N696</f>
        <v>0</v>
      </c>
      <c r="R696" s="224"/>
      <c r="T696" s="225">
        <f t="shared" ref="T696:T699" si="255">R696</f>
        <v>0</v>
      </c>
    </row>
    <row r="697" spans="1:20" ht="15" customHeight="1" x14ac:dyDescent="0.45">
      <c r="A697" s="201">
        <v>687</v>
      </c>
      <c r="B697" s="201">
        <f t="shared" si="234"/>
        <v>5</v>
      </c>
      <c r="C697" s="202">
        <f t="shared" si="235"/>
        <v>76222</v>
      </c>
      <c r="E697" s="222" t="s">
        <v>234</v>
      </c>
      <c r="F697" s="222" t="s">
        <v>234</v>
      </c>
      <c r="G697" s="222" t="s">
        <v>234</v>
      </c>
      <c r="H697" s="227">
        <v>76222</v>
      </c>
      <c r="I697" s="222" t="s">
        <v>234</v>
      </c>
      <c r="J697" s="222" t="s">
        <v>234</v>
      </c>
      <c r="K697" s="222" t="s">
        <v>234</v>
      </c>
      <c r="L697" s="222" t="s">
        <v>234</v>
      </c>
      <c r="M697" s="227" t="s">
        <v>996</v>
      </c>
      <c r="N697" s="224"/>
      <c r="P697" s="225">
        <f t="shared" si="254"/>
        <v>0</v>
      </c>
      <c r="R697" s="224"/>
      <c r="T697" s="225">
        <f t="shared" si="255"/>
        <v>0</v>
      </c>
    </row>
    <row r="698" spans="1:20" ht="15" customHeight="1" x14ac:dyDescent="0.45">
      <c r="A698" s="201">
        <v>688</v>
      </c>
      <c r="B698" s="201">
        <f t="shared" si="234"/>
        <v>5</v>
      </c>
      <c r="C698" s="202">
        <f t="shared" si="235"/>
        <v>76223</v>
      </c>
      <c r="E698" s="222" t="s">
        <v>234</v>
      </c>
      <c r="F698" s="222" t="s">
        <v>234</v>
      </c>
      <c r="G698" s="222" t="s">
        <v>234</v>
      </c>
      <c r="H698" s="227">
        <v>76223</v>
      </c>
      <c r="I698" s="222" t="s">
        <v>234</v>
      </c>
      <c r="J698" s="222" t="s">
        <v>234</v>
      </c>
      <c r="K698" s="222" t="s">
        <v>234</v>
      </c>
      <c r="L698" s="222" t="s">
        <v>234</v>
      </c>
      <c r="M698" s="227" t="s">
        <v>1415</v>
      </c>
      <c r="N698" s="224"/>
      <c r="P698" s="225">
        <f t="shared" si="254"/>
        <v>0</v>
      </c>
      <c r="R698" s="224"/>
      <c r="T698" s="225">
        <f t="shared" si="255"/>
        <v>0</v>
      </c>
    </row>
    <row r="699" spans="1:20" ht="15" customHeight="1" x14ac:dyDescent="0.45">
      <c r="A699" s="201">
        <v>689</v>
      </c>
      <c r="B699" s="201">
        <f t="shared" si="234"/>
        <v>5</v>
      </c>
      <c r="C699" s="202">
        <f t="shared" si="235"/>
        <v>76228</v>
      </c>
      <c r="E699" s="222" t="s">
        <v>234</v>
      </c>
      <c r="F699" s="222" t="s">
        <v>234</v>
      </c>
      <c r="G699" s="222" t="s">
        <v>234</v>
      </c>
      <c r="H699" s="227">
        <v>76228</v>
      </c>
      <c r="I699" s="222" t="s">
        <v>234</v>
      </c>
      <c r="J699" s="222" t="s">
        <v>234</v>
      </c>
      <c r="K699" s="222" t="s">
        <v>234</v>
      </c>
      <c r="L699" s="222" t="s">
        <v>234</v>
      </c>
      <c r="M699" s="227" t="s">
        <v>1416</v>
      </c>
      <c r="N699" s="224"/>
      <c r="P699" s="225">
        <f t="shared" si="254"/>
        <v>0</v>
      </c>
      <c r="R699" s="224"/>
      <c r="T699" s="225">
        <f t="shared" si="255"/>
        <v>0</v>
      </c>
    </row>
    <row r="700" spans="1:20" ht="15" customHeight="1" x14ac:dyDescent="0.45">
      <c r="A700" s="201">
        <v>690</v>
      </c>
      <c r="B700" s="201">
        <f t="shared" si="234"/>
        <v>3</v>
      </c>
      <c r="C700" s="202">
        <f t="shared" si="235"/>
        <v>763</v>
      </c>
      <c r="E700" s="222" t="s">
        <v>234</v>
      </c>
      <c r="F700" s="223">
        <v>763</v>
      </c>
      <c r="G700" s="222" t="s">
        <v>234</v>
      </c>
      <c r="H700" s="222" t="s">
        <v>234</v>
      </c>
      <c r="I700" s="222" t="s">
        <v>234</v>
      </c>
      <c r="J700" s="222" t="s">
        <v>234</v>
      </c>
      <c r="K700" s="222" t="s">
        <v>234</v>
      </c>
      <c r="L700" s="222" t="s">
        <v>234</v>
      </c>
      <c r="M700" s="223" t="s">
        <v>1417</v>
      </c>
      <c r="N700" s="224"/>
      <c r="P700" s="225">
        <f>N700-SUM(P701:P791)</f>
        <v>0</v>
      </c>
      <c r="R700" s="224"/>
      <c r="T700" s="225">
        <f>R700+T701+T704</f>
        <v>0</v>
      </c>
    </row>
    <row r="701" spans="1:20" ht="15" customHeight="1" x14ac:dyDescent="0.45">
      <c r="A701" s="201">
        <v>691</v>
      </c>
      <c r="B701" s="201">
        <f t="shared" si="234"/>
        <v>4</v>
      </c>
      <c r="C701" s="202">
        <f t="shared" si="235"/>
        <v>7631</v>
      </c>
      <c r="E701" s="222" t="s">
        <v>234</v>
      </c>
      <c r="F701" s="222" t="s">
        <v>234</v>
      </c>
      <c r="G701" s="226">
        <v>7631</v>
      </c>
      <c r="H701" s="222" t="s">
        <v>234</v>
      </c>
      <c r="I701" s="222" t="s">
        <v>234</v>
      </c>
      <c r="J701" s="222" t="s">
        <v>234</v>
      </c>
      <c r="K701" s="222" t="s">
        <v>234</v>
      </c>
      <c r="L701" s="222" t="s">
        <v>234</v>
      </c>
      <c r="M701" s="226" t="s">
        <v>1000</v>
      </c>
      <c r="N701" s="224"/>
      <c r="P701" s="225">
        <f>N701-P702-P703</f>
        <v>0</v>
      </c>
      <c r="R701" s="224"/>
      <c r="T701" s="225">
        <f>R701+T702+T703</f>
        <v>0</v>
      </c>
    </row>
    <row r="702" spans="1:20" ht="15" customHeight="1" x14ac:dyDescent="0.45">
      <c r="A702" s="201">
        <v>692</v>
      </c>
      <c r="B702" s="201">
        <f t="shared" si="234"/>
        <v>5</v>
      </c>
      <c r="C702" s="202">
        <f t="shared" si="235"/>
        <v>76312</v>
      </c>
      <c r="E702" s="222" t="s">
        <v>234</v>
      </c>
      <c r="F702" s="222" t="s">
        <v>234</v>
      </c>
      <c r="G702" s="222" t="s">
        <v>234</v>
      </c>
      <c r="H702" s="227">
        <v>76312</v>
      </c>
      <c r="I702" s="222" t="s">
        <v>234</v>
      </c>
      <c r="J702" s="222" t="s">
        <v>234</v>
      </c>
      <c r="K702" s="222" t="s">
        <v>234</v>
      </c>
      <c r="L702" s="222" t="s">
        <v>234</v>
      </c>
      <c r="M702" s="227" t="s">
        <v>702</v>
      </c>
      <c r="N702" s="224"/>
      <c r="P702" s="225">
        <f t="shared" ref="P702:P703" si="256">N702</f>
        <v>0</v>
      </c>
      <c r="R702" s="224"/>
      <c r="T702" s="225">
        <f t="shared" ref="T702:T703" si="257">R702</f>
        <v>0</v>
      </c>
    </row>
    <row r="703" spans="1:20" ht="15" customHeight="1" x14ac:dyDescent="0.45">
      <c r="A703" s="201">
        <v>693</v>
      </c>
      <c r="B703" s="201">
        <f t="shared" si="234"/>
        <v>5</v>
      </c>
      <c r="C703" s="202">
        <f t="shared" si="235"/>
        <v>76313</v>
      </c>
      <c r="E703" s="222" t="s">
        <v>234</v>
      </c>
      <c r="F703" s="222" t="s">
        <v>234</v>
      </c>
      <c r="G703" s="222" t="s">
        <v>234</v>
      </c>
      <c r="H703" s="227">
        <v>76313</v>
      </c>
      <c r="I703" s="222" t="s">
        <v>234</v>
      </c>
      <c r="J703" s="222" t="s">
        <v>234</v>
      </c>
      <c r="K703" s="222" t="s">
        <v>234</v>
      </c>
      <c r="L703" s="222" t="s">
        <v>234</v>
      </c>
      <c r="M703" s="227" t="s">
        <v>703</v>
      </c>
      <c r="N703" s="224"/>
      <c r="P703" s="225">
        <f t="shared" si="256"/>
        <v>0</v>
      </c>
      <c r="R703" s="224"/>
      <c r="T703" s="225">
        <f t="shared" si="257"/>
        <v>0</v>
      </c>
    </row>
    <row r="704" spans="1:20" ht="15" customHeight="1" x14ac:dyDescent="0.45">
      <c r="A704" s="201">
        <v>694</v>
      </c>
      <c r="B704" s="201">
        <f t="shared" si="234"/>
        <v>4</v>
      </c>
      <c r="C704" s="202">
        <f t="shared" si="235"/>
        <v>7632</v>
      </c>
      <c r="E704" s="222" t="s">
        <v>234</v>
      </c>
      <c r="F704" s="222" t="s">
        <v>234</v>
      </c>
      <c r="G704" s="226">
        <v>7632</v>
      </c>
      <c r="H704" s="222" t="s">
        <v>234</v>
      </c>
      <c r="I704" s="222" t="s">
        <v>234</v>
      </c>
      <c r="J704" s="222" t="s">
        <v>234</v>
      </c>
      <c r="K704" s="222" t="s">
        <v>234</v>
      </c>
      <c r="L704" s="222" t="s">
        <v>234</v>
      </c>
      <c r="M704" s="226" t="s">
        <v>1001</v>
      </c>
      <c r="N704" s="224"/>
      <c r="P704" s="225">
        <f>N704-SUM(P705:P791)</f>
        <v>0</v>
      </c>
      <c r="R704" s="224"/>
      <c r="T704" s="225">
        <f>R704+T705+T733+T762+T785</f>
        <v>0</v>
      </c>
    </row>
    <row r="705" spans="1:20" ht="15" customHeight="1" x14ac:dyDescent="0.45">
      <c r="A705" s="201">
        <v>695</v>
      </c>
      <c r="B705" s="201">
        <f t="shared" si="234"/>
        <v>5</v>
      </c>
      <c r="C705" s="202">
        <f t="shared" si="235"/>
        <v>76321</v>
      </c>
      <c r="E705" s="222" t="s">
        <v>234</v>
      </c>
      <c r="F705" s="222" t="s">
        <v>234</v>
      </c>
      <c r="G705" s="222" t="s">
        <v>234</v>
      </c>
      <c r="H705" s="227">
        <v>76321</v>
      </c>
      <c r="I705" s="222" t="s">
        <v>234</v>
      </c>
      <c r="J705" s="222" t="s">
        <v>234</v>
      </c>
      <c r="K705" s="222" t="s">
        <v>234</v>
      </c>
      <c r="L705" s="222" t="s">
        <v>234</v>
      </c>
      <c r="M705" s="227" t="s">
        <v>706</v>
      </c>
      <c r="N705" s="224"/>
      <c r="P705" s="225">
        <f>N705-SUM(P706:P732)</f>
        <v>0</v>
      </c>
      <c r="R705" s="224"/>
      <c r="T705" s="225">
        <f>R705+T706+T715+T716</f>
        <v>0</v>
      </c>
    </row>
    <row r="706" spans="1:20" ht="15" customHeight="1" x14ac:dyDescent="0.45">
      <c r="A706" s="201">
        <v>696</v>
      </c>
      <c r="B706" s="201">
        <f t="shared" si="234"/>
        <v>6</v>
      </c>
      <c r="C706" s="202">
        <f t="shared" si="235"/>
        <v>763211</v>
      </c>
      <c r="E706" s="222" t="s">
        <v>234</v>
      </c>
      <c r="F706" s="222" t="s">
        <v>234</v>
      </c>
      <c r="G706" s="222" t="s">
        <v>234</v>
      </c>
      <c r="H706" s="222" t="s">
        <v>234</v>
      </c>
      <c r="I706" s="229">
        <v>763211</v>
      </c>
      <c r="J706" s="222" t="s">
        <v>234</v>
      </c>
      <c r="K706" s="222" t="s">
        <v>234</v>
      </c>
      <c r="L706" s="222" t="s">
        <v>234</v>
      </c>
      <c r="M706" s="229" t="s">
        <v>294</v>
      </c>
      <c r="N706" s="224"/>
      <c r="P706" s="225">
        <f>N706-P707-P708-P709-P710-P711-P712-P713-P714</f>
        <v>0</v>
      </c>
      <c r="R706" s="224"/>
      <c r="T706" s="225">
        <f>R706+T707+T708+T711+T712+T713+T714</f>
        <v>0</v>
      </c>
    </row>
    <row r="707" spans="1:20" ht="15" customHeight="1" x14ac:dyDescent="0.45">
      <c r="A707" s="201">
        <v>697</v>
      </c>
      <c r="B707" s="201">
        <f t="shared" si="234"/>
        <v>7</v>
      </c>
      <c r="C707" s="202">
        <f t="shared" si="235"/>
        <v>7632111</v>
      </c>
      <c r="E707" s="222" t="s">
        <v>234</v>
      </c>
      <c r="F707" s="222" t="s">
        <v>234</v>
      </c>
      <c r="G707" s="222" t="s">
        <v>234</v>
      </c>
      <c r="H707" s="222" t="s">
        <v>234</v>
      </c>
      <c r="I707" s="222" t="s">
        <v>234</v>
      </c>
      <c r="J707" s="230">
        <v>7632111</v>
      </c>
      <c r="K707" s="222" t="s">
        <v>234</v>
      </c>
      <c r="L707" s="222" t="s">
        <v>234</v>
      </c>
      <c r="M707" s="230" t="s">
        <v>1002</v>
      </c>
      <c r="N707" s="224"/>
      <c r="P707" s="225">
        <f>N707</f>
        <v>0</v>
      </c>
      <c r="R707" s="224"/>
      <c r="T707" s="225">
        <f>R707</f>
        <v>0</v>
      </c>
    </row>
    <row r="708" spans="1:20" ht="15" customHeight="1" x14ac:dyDescent="0.45">
      <c r="A708" s="201">
        <v>698</v>
      </c>
      <c r="B708" s="201">
        <f t="shared" si="234"/>
        <v>7</v>
      </c>
      <c r="C708" s="202">
        <f t="shared" si="235"/>
        <v>7632112</v>
      </c>
      <c r="E708" s="222" t="s">
        <v>234</v>
      </c>
      <c r="F708" s="222" t="s">
        <v>234</v>
      </c>
      <c r="G708" s="222" t="s">
        <v>234</v>
      </c>
      <c r="H708" s="222" t="s">
        <v>234</v>
      </c>
      <c r="I708" s="222" t="s">
        <v>234</v>
      </c>
      <c r="J708" s="230">
        <v>7632112</v>
      </c>
      <c r="K708" s="222" t="s">
        <v>234</v>
      </c>
      <c r="L708" s="222" t="s">
        <v>234</v>
      </c>
      <c r="M708" s="230" t="s">
        <v>1003</v>
      </c>
      <c r="N708" s="224"/>
      <c r="P708" s="225">
        <f>N708-P709-P710</f>
        <v>0</v>
      </c>
      <c r="R708" s="224"/>
      <c r="T708" s="225">
        <f>R708+T709+T710</f>
        <v>0</v>
      </c>
    </row>
    <row r="709" spans="1:20" ht="15" customHeight="1" x14ac:dyDescent="0.45">
      <c r="A709" s="201">
        <v>699</v>
      </c>
      <c r="B709" s="201">
        <f t="shared" si="234"/>
        <v>8</v>
      </c>
      <c r="C709" s="202">
        <f t="shared" si="235"/>
        <v>76321121</v>
      </c>
      <c r="E709" s="222" t="s">
        <v>234</v>
      </c>
      <c r="F709" s="222" t="s">
        <v>234</v>
      </c>
      <c r="G709" s="222" t="s">
        <v>234</v>
      </c>
      <c r="H709" s="222" t="s">
        <v>234</v>
      </c>
      <c r="I709" s="222" t="s">
        <v>234</v>
      </c>
      <c r="J709" s="222" t="s">
        <v>234</v>
      </c>
      <c r="K709" s="231">
        <v>76321121</v>
      </c>
      <c r="L709" s="222" t="s">
        <v>234</v>
      </c>
      <c r="M709" s="231" t="s">
        <v>1004</v>
      </c>
      <c r="N709" s="224"/>
      <c r="P709" s="225">
        <f t="shared" ref="P709:P710" si="258">N709</f>
        <v>0</v>
      </c>
      <c r="R709" s="224"/>
      <c r="T709" s="225">
        <f t="shared" ref="T709:T710" si="259">R709</f>
        <v>0</v>
      </c>
    </row>
    <row r="710" spans="1:20" ht="15" customHeight="1" x14ac:dyDescent="0.45">
      <c r="A710" s="201">
        <v>700</v>
      </c>
      <c r="B710" s="201">
        <f t="shared" si="234"/>
        <v>8</v>
      </c>
      <c r="C710" s="202">
        <f t="shared" si="235"/>
        <v>76321128</v>
      </c>
      <c r="E710" s="222" t="s">
        <v>234</v>
      </c>
      <c r="F710" s="222" t="s">
        <v>234</v>
      </c>
      <c r="G710" s="222" t="s">
        <v>234</v>
      </c>
      <c r="H710" s="222" t="s">
        <v>234</v>
      </c>
      <c r="I710" s="222" t="s">
        <v>234</v>
      </c>
      <c r="J710" s="222" t="s">
        <v>234</v>
      </c>
      <c r="K710" s="231">
        <v>76321128</v>
      </c>
      <c r="L710" s="222" t="s">
        <v>234</v>
      </c>
      <c r="M710" s="231" t="s">
        <v>1005</v>
      </c>
      <c r="N710" s="224"/>
      <c r="P710" s="225">
        <f t="shared" si="258"/>
        <v>0</v>
      </c>
      <c r="R710" s="224"/>
      <c r="T710" s="225">
        <f t="shared" si="259"/>
        <v>0</v>
      </c>
    </row>
    <row r="711" spans="1:20" ht="15" customHeight="1" x14ac:dyDescent="0.45">
      <c r="A711" s="201">
        <v>701</v>
      </c>
      <c r="B711" s="201">
        <f t="shared" si="234"/>
        <v>7</v>
      </c>
      <c r="C711" s="202">
        <f t="shared" si="235"/>
        <v>7632113</v>
      </c>
      <c r="E711" s="222" t="s">
        <v>234</v>
      </c>
      <c r="F711" s="222" t="s">
        <v>234</v>
      </c>
      <c r="G711" s="222" t="s">
        <v>234</v>
      </c>
      <c r="H711" s="222" t="s">
        <v>234</v>
      </c>
      <c r="I711" s="222" t="s">
        <v>234</v>
      </c>
      <c r="J711" s="230">
        <v>7632113</v>
      </c>
      <c r="K711" s="222" t="s">
        <v>234</v>
      </c>
      <c r="L711" s="222" t="s">
        <v>234</v>
      </c>
      <c r="M711" s="230" t="s">
        <v>1006</v>
      </c>
      <c r="N711" s="224"/>
      <c r="P711" s="225">
        <f>N711</f>
        <v>0</v>
      </c>
      <c r="R711" s="224"/>
      <c r="T711" s="225">
        <f>R711</f>
        <v>0</v>
      </c>
    </row>
    <row r="712" spans="1:20" ht="15" customHeight="1" x14ac:dyDescent="0.45">
      <c r="A712" s="201">
        <v>702</v>
      </c>
      <c r="B712" s="201">
        <f t="shared" si="234"/>
        <v>7</v>
      </c>
      <c r="C712" s="202">
        <f t="shared" si="235"/>
        <v>7632114</v>
      </c>
      <c r="E712" s="222" t="s">
        <v>234</v>
      </c>
      <c r="F712" s="222" t="s">
        <v>234</v>
      </c>
      <c r="G712" s="222" t="s">
        <v>234</v>
      </c>
      <c r="H712" s="222" t="s">
        <v>234</v>
      </c>
      <c r="I712" s="222" t="s">
        <v>234</v>
      </c>
      <c r="J712" s="230">
        <v>7632114</v>
      </c>
      <c r="K712" s="222" t="s">
        <v>234</v>
      </c>
      <c r="L712" s="222" t="s">
        <v>234</v>
      </c>
      <c r="M712" s="230" t="s">
        <v>1007</v>
      </c>
      <c r="N712" s="224"/>
      <c r="P712" s="225">
        <f t="shared" ref="P712:P714" si="260">N712</f>
        <v>0</v>
      </c>
      <c r="R712" s="224"/>
      <c r="T712" s="225">
        <f t="shared" ref="T712:T714" si="261">R712</f>
        <v>0</v>
      </c>
    </row>
    <row r="713" spans="1:20" ht="15" customHeight="1" x14ac:dyDescent="0.45">
      <c r="A713" s="201">
        <v>703</v>
      </c>
      <c r="B713" s="201">
        <f t="shared" si="234"/>
        <v>7</v>
      </c>
      <c r="C713" s="202">
        <f t="shared" si="235"/>
        <v>7632115</v>
      </c>
      <c r="E713" s="222" t="s">
        <v>234</v>
      </c>
      <c r="F713" s="222" t="s">
        <v>234</v>
      </c>
      <c r="G713" s="222" t="s">
        <v>234</v>
      </c>
      <c r="H713" s="222" t="s">
        <v>234</v>
      </c>
      <c r="I713" s="222" t="s">
        <v>234</v>
      </c>
      <c r="J713" s="230">
        <v>7632115</v>
      </c>
      <c r="K713" s="222" t="s">
        <v>234</v>
      </c>
      <c r="L713" s="222" t="s">
        <v>234</v>
      </c>
      <c r="M713" s="230" t="s">
        <v>1008</v>
      </c>
      <c r="N713" s="224"/>
      <c r="P713" s="225">
        <f t="shared" si="260"/>
        <v>0</v>
      </c>
      <c r="R713" s="224"/>
      <c r="T713" s="225">
        <f t="shared" si="261"/>
        <v>0</v>
      </c>
    </row>
    <row r="714" spans="1:20" ht="15" customHeight="1" x14ac:dyDescent="0.45">
      <c r="A714" s="201">
        <v>704</v>
      </c>
      <c r="B714" s="201">
        <f t="shared" si="234"/>
        <v>7</v>
      </c>
      <c r="C714" s="202">
        <f t="shared" si="235"/>
        <v>7632118</v>
      </c>
      <c r="E714" s="222" t="s">
        <v>234</v>
      </c>
      <c r="F714" s="222" t="s">
        <v>234</v>
      </c>
      <c r="G714" s="222" t="s">
        <v>234</v>
      </c>
      <c r="H714" s="222" t="s">
        <v>234</v>
      </c>
      <c r="I714" s="222" t="s">
        <v>234</v>
      </c>
      <c r="J714" s="230">
        <v>7632118</v>
      </c>
      <c r="K714" s="222" t="s">
        <v>234</v>
      </c>
      <c r="L714" s="222" t="s">
        <v>234</v>
      </c>
      <c r="M714" s="230" t="s">
        <v>1009</v>
      </c>
      <c r="N714" s="224"/>
      <c r="P714" s="225">
        <f t="shared" si="260"/>
        <v>0</v>
      </c>
      <c r="R714" s="224"/>
      <c r="T714" s="225">
        <f t="shared" si="261"/>
        <v>0</v>
      </c>
    </row>
    <row r="715" spans="1:20" ht="15" customHeight="1" x14ac:dyDescent="0.45">
      <c r="A715" s="201">
        <v>705</v>
      </c>
      <c r="B715" s="201">
        <f t="shared" ref="B715:B778" si="262">LEN(C715)</f>
        <v>6</v>
      </c>
      <c r="C715" s="202">
        <f t="shared" ref="C715:C778" si="263">MAX(E715:L715)</f>
        <v>763212</v>
      </c>
      <c r="E715" s="222" t="s">
        <v>234</v>
      </c>
      <c r="F715" s="222" t="s">
        <v>234</v>
      </c>
      <c r="G715" s="222" t="s">
        <v>234</v>
      </c>
      <c r="H715" s="222" t="s">
        <v>234</v>
      </c>
      <c r="I715" s="229">
        <v>763212</v>
      </c>
      <c r="J715" s="222" t="s">
        <v>234</v>
      </c>
      <c r="K715" s="222" t="s">
        <v>234</v>
      </c>
      <c r="L715" s="222" t="s">
        <v>234</v>
      </c>
      <c r="M715" s="229" t="s">
        <v>707</v>
      </c>
      <c r="N715" s="224"/>
      <c r="P715" s="225">
        <f>N715</f>
        <v>0</v>
      </c>
      <c r="R715" s="224"/>
      <c r="T715" s="225">
        <f>R715</f>
        <v>0</v>
      </c>
    </row>
    <row r="716" spans="1:20" ht="15" customHeight="1" x14ac:dyDescent="0.45">
      <c r="A716" s="201">
        <v>706</v>
      </c>
      <c r="B716" s="201">
        <f t="shared" si="262"/>
        <v>6</v>
      </c>
      <c r="C716" s="202">
        <f t="shared" si="263"/>
        <v>763213</v>
      </c>
      <c r="E716" s="222" t="s">
        <v>234</v>
      </c>
      <c r="F716" s="222" t="s">
        <v>234</v>
      </c>
      <c r="G716" s="222" t="s">
        <v>234</v>
      </c>
      <c r="H716" s="222" t="s">
        <v>234</v>
      </c>
      <c r="I716" s="229">
        <v>763213</v>
      </c>
      <c r="J716" s="222" t="s">
        <v>234</v>
      </c>
      <c r="K716" s="222" t="s">
        <v>234</v>
      </c>
      <c r="L716" s="222" t="s">
        <v>234</v>
      </c>
      <c r="M716" s="229" t="s">
        <v>716</v>
      </c>
      <c r="N716" s="224"/>
      <c r="P716" s="225">
        <f>N716-SUM(P717:P732)</f>
        <v>0</v>
      </c>
      <c r="R716" s="224"/>
      <c r="T716" s="225">
        <f>R716+T717+T725</f>
        <v>0</v>
      </c>
    </row>
    <row r="717" spans="1:20" ht="15" customHeight="1" x14ac:dyDescent="0.45">
      <c r="A717" s="201">
        <v>707</v>
      </c>
      <c r="B717" s="201">
        <f t="shared" si="262"/>
        <v>7</v>
      </c>
      <c r="C717" s="202">
        <f t="shared" si="263"/>
        <v>7632131</v>
      </c>
      <c r="E717" s="222" t="s">
        <v>234</v>
      </c>
      <c r="F717" s="222" t="s">
        <v>234</v>
      </c>
      <c r="G717" s="222" t="s">
        <v>234</v>
      </c>
      <c r="H717" s="222" t="s">
        <v>234</v>
      </c>
      <c r="I717" s="222" t="s">
        <v>234</v>
      </c>
      <c r="J717" s="230">
        <v>7632131</v>
      </c>
      <c r="K717" s="222" t="s">
        <v>234</v>
      </c>
      <c r="L717" s="222" t="s">
        <v>234</v>
      </c>
      <c r="M717" s="230" t="s">
        <v>717</v>
      </c>
      <c r="N717" s="224"/>
      <c r="P717" s="225">
        <f>N717-P718-P719-P720-P721-P722-P723-P724</f>
        <v>0</v>
      </c>
      <c r="R717" s="224"/>
      <c r="T717" s="225">
        <f>R717+T718+T721+T724</f>
        <v>0</v>
      </c>
    </row>
    <row r="718" spans="1:20" ht="15" customHeight="1" x14ac:dyDescent="0.45">
      <c r="A718" s="201">
        <v>708</v>
      </c>
      <c r="B718" s="201">
        <f t="shared" si="262"/>
        <v>8</v>
      </c>
      <c r="C718" s="202">
        <f t="shared" si="263"/>
        <v>76321311</v>
      </c>
      <c r="E718" s="222" t="s">
        <v>234</v>
      </c>
      <c r="F718" s="222" t="s">
        <v>234</v>
      </c>
      <c r="G718" s="222" t="s">
        <v>234</v>
      </c>
      <c r="H718" s="222" t="s">
        <v>234</v>
      </c>
      <c r="I718" s="222" t="s">
        <v>234</v>
      </c>
      <c r="J718" s="222" t="s">
        <v>234</v>
      </c>
      <c r="K718" s="231">
        <v>76321311</v>
      </c>
      <c r="L718" s="222" t="s">
        <v>234</v>
      </c>
      <c r="M718" s="231" t="s">
        <v>718</v>
      </c>
      <c r="N718" s="224"/>
      <c r="P718" s="225">
        <f>N718-P719-P720</f>
        <v>0</v>
      </c>
      <c r="R718" s="224"/>
      <c r="T718" s="225">
        <f>R718+T719+T720</f>
        <v>0</v>
      </c>
    </row>
    <row r="719" spans="1:20" ht="15" customHeight="1" x14ac:dyDescent="0.45">
      <c r="A719" s="201">
        <v>709</v>
      </c>
      <c r="B719" s="201">
        <f t="shared" si="262"/>
        <v>9</v>
      </c>
      <c r="C719" s="202">
        <f t="shared" si="263"/>
        <v>763213111</v>
      </c>
      <c r="E719" s="222" t="s">
        <v>234</v>
      </c>
      <c r="F719" s="222" t="s">
        <v>234</v>
      </c>
      <c r="G719" s="222" t="s">
        <v>234</v>
      </c>
      <c r="H719" s="222" t="s">
        <v>234</v>
      </c>
      <c r="I719" s="222" t="s">
        <v>234</v>
      </c>
      <c r="J719" s="222" t="s">
        <v>234</v>
      </c>
      <c r="K719" s="222" t="s">
        <v>234</v>
      </c>
      <c r="L719" s="222">
        <v>763213111</v>
      </c>
      <c r="M719" s="222" t="s">
        <v>376</v>
      </c>
      <c r="N719" s="224"/>
      <c r="P719" s="225">
        <f t="shared" ref="P719:P720" si="264">N719</f>
        <v>0</v>
      </c>
      <c r="R719" s="224"/>
      <c r="T719" s="225">
        <f t="shared" ref="T719:T720" si="265">R719</f>
        <v>0</v>
      </c>
    </row>
    <row r="720" spans="1:20" ht="15" customHeight="1" x14ac:dyDescent="0.45">
      <c r="A720" s="201">
        <v>710</v>
      </c>
      <c r="B720" s="201">
        <f t="shared" si="262"/>
        <v>9</v>
      </c>
      <c r="C720" s="202">
        <f t="shared" si="263"/>
        <v>763213112</v>
      </c>
      <c r="E720" s="222" t="s">
        <v>234</v>
      </c>
      <c r="F720" s="222" t="s">
        <v>234</v>
      </c>
      <c r="G720" s="222" t="s">
        <v>234</v>
      </c>
      <c r="H720" s="222" t="s">
        <v>234</v>
      </c>
      <c r="I720" s="222" t="s">
        <v>234</v>
      </c>
      <c r="J720" s="222" t="s">
        <v>234</v>
      </c>
      <c r="K720" s="222" t="s">
        <v>234</v>
      </c>
      <c r="L720" s="222">
        <v>763213112</v>
      </c>
      <c r="M720" s="222" t="s">
        <v>719</v>
      </c>
      <c r="N720" s="224"/>
      <c r="P720" s="225">
        <f t="shared" si="264"/>
        <v>0</v>
      </c>
      <c r="R720" s="224"/>
      <c r="T720" s="225">
        <f t="shared" si="265"/>
        <v>0</v>
      </c>
    </row>
    <row r="721" spans="1:20" ht="15" customHeight="1" x14ac:dyDescent="0.45">
      <c r="A721" s="201">
        <v>711</v>
      </c>
      <c r="B721" s="201">
        <f t="shared" si="262"/>
        <v>8</v>
      </c>
      <c r="C721" s="202">
        <f t="shared" si="263"/>
        <v>76321312</v>
      </c>
      <c r="E721" s="222" t="s">
        <v>234</v>
      </c>
      <c r="F721" s="222" t="s">
        <v>234</v>
      </c>
      <c r="G721" s="222" t="s">
        <v>234</v>
      </c>
      <c r="H721" s="222" t="s">
        <v>234</v>
      </c>
      <c r="I721" s="222" t="s">
        <v>234</v>
      </c>
      <c r="J721" s="222" t="s">
        <v>234</v>
      </c>
      <c r="K721" s="231">
        <v>76321312</v>
      </c>
      <c r="L721" s="222" t="s">
        <v>234</v>
      </c>
      <c r="M721" s="231" t="s">
        <v>720</v>
      </c>
      <c r="N721" s="224"/>
      <c r="P721" s="225">
        <f>N721-P722-P723</f>
        <v>0</v>
      </c>
      <c r="R721" s="224"/>
      <c r="T721" s="225">
        <f>R721+T722+T723</f>
        <v>0</v>
      </c>
    </row>
    <row r="722" spans="1:20" ht="15" customHeight="1" x14ac:dyDescent="0.45">
      <c r="A722" s="201">
        <v>712</v>
      </c>
      <c r="B722" s="201">
        <f t="shared" si="262"/>
        <v>9</v>
      </c>
      <c r="C722" s="202">
        <f t="shared" si="263"/>
        <v>763213121</v>
      </c>
      <c r="E722" s="222" t="s">
        <v>234</v>
      </c>
      <c r="F722" s="222" t="s">
        <v>234</v>
      </c>
      <c r="G722" s="222" t="s">
        <v>234</v>
      </c>
      <c r="H722" s="222" t="s">
        <v>234</v>
      </c>
      <c r="I722" s="222" t="s">
        <v>234</v>
      </c>
      <c r="J722" s="222" t="s">
        <v>234</v>
      </c>
      <c r="K722" s="222" t="s">
        <v>234</v>
      </c>
      <c r="L722" s="222">
        <v>763213121</v>
      </c>
      <c r="M722" s="222" t="s">
        <v>376</v>
      </c>
      <c r="N722" s="224"/>
      <c r="P722" s="225">
        <f t="shared" ref="P722:P723" si="266">N722</f>
        <v>0</v>
      </c>
      <c r="R722" s="224"/>
      <c r="T722" s="225">
        <f t="shared" ref="T722:T723" si="267">R722</f>
        <v>0</v>
      </c>
    </row>
    <row r="723" spans="1:20" ht="15" customHeight="1" x14ac:dyDescent="0.45">
      <c r="A723" s="201">
        <v>713</v>
      </c>
      <c r="B723" s="201">
        <f t="shared" si="262"/>
        <v>9</v>
      </c>
      <c r="C723" s="202">
        <f t="shared" si="263"/>
        <v>763213122</v>
      </c>
      <c r="E723" s="222" t="s">
        <v>234</v>
      </c>
      <c r="F723" s="222" t="s">
        <v>234</v>
      </c>
      <c r="G723" s="222" t="s">
        <v>234</v>
      </c>
      <c r="H723" s="222" t="s">
        <v>234</v>
      </c>
      <c r="I723" s="222" t="s">
        <v>234</v>
      </c>
      <c r="J723" s="222" t="s">
        <v>234</v>
      </c>
      <c r="K723" s="222" t="s">
        <v>234</v>
      </c>
      <c r="L723" s="222">
        <v>763213122</v>
      </c>
      <c r="M723" s="222" t="s">
        <v>719</v>
      </c>
      <c r="N723" s="224"/>
      <c r="P723" s="225">
        <f t="shared" si="266"/>
        <v>0</v>
      </c>
      <c r="R723" s="224"/>
      <c r="T723" s="225">
        <f t="shared" si="267"/>
        <v>0</v>
      </c>
    </row>
    <row r="724" spans="1:20" ht="15" customHeight="1" x14ac:dyDescent="0.45">
      <c r="A724" s="201">
        <v>714</v>
      </c>
      <c r="B724" s="201">
        <f t="shared" si="262"/>
        <v>8</v>
      </c>
      <c r="C724" s="202">
        <f t="shared" si="263"/>
        <v>76321313</v>
      </c>
      <c r="E724" s="222" t="s">
        <v>234</v>
      </c>
      <c r="F724" s="222" t="s">
        <v>234</v>
      </c>
      <c r="G724" s="222" t="s">
        <v>234</v>
      </c>
      <c r="H724" s="222" t="s">
        <v>234</v>
      </c>
      <c r="I724" s="222" t="s">
        <v>234</v>
      </c>
      <c r="J724" s="222" t="s">
        <v>234</v>
      </c>
      <c r="K724" s="231">
        <v>76321313</v>
      </c>
      <c r="L724" s="222" t="s">
        <v>234</v>
      </c>
      <c r="M724" s="231" t="s">
        <v>468</v>
      </c>
      <c r="N724" s="224"/>
      <c r="P724" s="225">
        <f>N724</f>
        <v>0</v>
      </c>
      <c r="R724" s="224"/>
      <c r="T724" s="225">
        <f>R724</f>
        <v>0</v>
      </c>
    </row>
    <row r="725" spans="1:20" ht="15" customHeight="1" x14ac:dyDescent="0.45">
      <c r="A725" s="201">
        <v>715</v>
      </c>
      <c r="B725" s="201">
        <f t="shared" si="262"/>
        <v>7</v>
      </c>
      <c r="C725" s="202">
        <f t="shared" si="263"/>
        <v>7632132</v>
      </c>
      <c r="E725" s="222" t="s">
        <v>234</v>
      </c>
      <c r="F725" s="222" t="s">
        <v>234</v>
      </c>
      <c r="G725" s="222" t="s">
        <v>234</v>
      </c>
      <c r="H725" s="222" t="s">
        <v>234</v>
      </c>
      <c r="I725" s="222" t="s">
        <v>234</v>
      </c>
      <c r="J725" s="230">
        <v>7632132</v>
      </c>
      <c r="K725" s="222" t="s">
        <v>234</v>
      </c>
      <c r="L725" s="222" t="s">
        <v>234</v>
      </c>
      <c r="M725" s="230" t="s">
        <v>730</v>
      </c>
      <c r="N725" s="224"/>
      <c r="P725" s="225">
        <f>N725-P726-P727-P728-P729-P730-P731-P732</f>
        <v>0</v>
      </c>
      <c r="R725" s="224"/>
      <c r="T725" s="225">
        <f>R725+T726+T729+T732</f>
        <v>0</v>
      </c>
    </row>
    <row r="726" spans="1:20" ht="15" customHeight="1" x14ac:dyDescent="0.45">
      <c r="A726" s="201">
        <v>716</v>
      </c>
      <c r="B726" s="201">
        <f t="shared" si="262"/>
        <v>8</v>
      </c>
      <c r="C726" s="202">
        <f t="shared" si="263"/>
        <v>76321321</v>
      </c>
      <c r="E726" s="222" t="s">
        <v>234</v>
      </c>
      <c r="F726" s="222" t="s">
        <v>234</v>
      </c>
      <c r="G726" s="222" t="s">
        <v>234</v>
      </c>
      <c r="H726" s="222" t="s">
        <v>234</v>
      </c>
      <c r="I726" s="222" t="s">
        <v>234</v>
      </c>
      <c r="J726" s="222" t="s">
        <v>234</v>
      </c>
      <c r="K726" s="231">
        <v>76321321</v>
      </c>
      <c r="L726" s="222" t="s">
        <v>234</v>
      </c>
      <c r="M726" s="231" t="s">
        <v>718</v>
      </c>
      <c r="N726" s="224"/>
      <c r="P726" s="225">
        <f>N726-P727-P728</f>
        <v>0</v>
      </c>
      <c r="R726" s="224"/>
      <c r="T726" s="225">
        <f>R726+T727+T728</f>
        <v>0</v>
      </c>
    </row>
    <row r="727" spans="1:20" ht="15" customHeight="1" x14ac:dyDescent="0.45">
      <c r="A727" s="201">
        <v>717</v>
      </c>
      <c r="B727" s="201">
        <f t="shared" si="262"/>
        <v>9</v>
      </c>
      <c r="C727" s="202">
        <f t="shared" si="263"/>
        <v>763213211</v>
      </c>
      <c r="E727" s="222" t="s">
        <v>234</v>
      </c>
      <c r="F727" s="222" t="s">
        <v>234</v>
      </c>
      <c r="G727" s="222" t="s">
        <v>234</v>
      </c>
      <c r="H727" s="222" t="s">
        <v>234</v>
      </c>
      <c r="I727" s="222" t="s">
        <v>234</v>
      </c>
      <c r="J727" s="222" t="s">
        <v>234</v>
      </c>
      <c r="K727" s="222" t="s">
        <v>234</v>
      </c>
      <c r="L727" s="222">
        <v>763213211</v>
      </c>
      <c r="M727" s="222" t="s">
        <v>376</v>
      </c>
      <c r="N727" s="224"/>
      <c r="P727" s="225">
        <f t="shared" ref="P727:P728" si="268">N727</f>
        <v>0</v>
      </c>
      <c r="R727" s="224"/>
      <c r="T727" s="225">
        <f t="shared" ref="T727:T728" si="269">R727</f>
        <v>0</v>
      </c>
    </row>
    <row r="728" spans="1:20" ht="15" customHeight="1" x14ac:dyDescent="0.45">
      <c r="A728" s="201">
        <v>718</v>
      </c>
      <c r="B728" s="201">
        <f t="shared" si="262"/>
        <v>9</v>
      </c>
      <c r="C728" s="202">
        <f t="shared" si="263"/>
        <v>763213212</v>
      </c>
      <c r="E728" s="222" t="s">
        <v>234</v>
      </c>
      <c r="F728" s="222" t="s">
        <v>234</v>
      </c>
      <c r="G728" s="222" t="s">
        <v>234</v>
      </c>
      <c r="H728" s="222" t="s">
        <v>234</v>
      </c>
      <c r="I728" s="222" t="s">
        <v>234</v>
      </c>
      <c r="J728" s="222" t="s">
        <v>234</v>
      </c>
      <c r="K728" s="222" t="s">
        <v>234</v>
      </c>
      <c r="L728" s="222">
        <v>763213212</v>
      </c>
      <c r="M728" s="222" t="s">
        <v>719</v>
      </c>
      <c r="N728" s="224"/>
      <c r="P728" s="225">
        <f t="shared" si="268"/>
        <v>0</v>
      </c>
      <c r="R728" s="224"/>
      <c r="T728" s="225">
        <f t="shared" si="269"/>
        <v>0</v>
      </c>
    </row>
    <row r="729" spans="1:20" ht="15" customHeight="1" x14ac:dyDescent="0.45">
      <c r="A729" s="201">
        <v>719</v>
      </c>
      <c r="B729" s="201">
        <f t="shared" si="262"/>
        <v>8</v>
      </c>
      <c r="C729" s="202">
        <f t="shared" si="263"/>
        <v>76321322</v>
      </c>
      <c r="E729" s="222" t="s">
        <v>234</v>
      </c>
      <c r="F729" s="222" t="s">
        <v>234</v>
      </c>
      <c r="G729" s="222" t="s">
        <v>234</v>
      </c>
      <c r="H729" s="222" t="s">
        <v>234</v>
      </c>
      <c r="I729" s="222" t="s">
        <v>234</v>
      </c>
      <c r="J729" s="222" t="s">
        <v>234</v>
      </c>
      <c r="K729" s="231">
        <v>76321322</v>
      </c>
      <c r="L729" s="222" t="s">
        <v>234</v>
      </c>
      <c r="M729" s="231" t="s">
        <v>720</v>
      </c>
      <c r="N729" s="224"/>
      <c r="P729" s="225">
        <f>N729-P730-P731</f>
        <v>0</v>
      </c>
      <c r="R729" s="224"/>
      <c r="T729" s="225">
        <f>R729+T730+T731</f>
        <v>0</v>
      </c>
    </row>
    <row r="730" spans="1:20" ht="15" customHeight="1" x14ac:dyDescent="0.45">
      <c r="A730" s="201">
        <v>720</v>
      </c>
      <c r="B730" s="201">
        <f t="shared" si="262"/>
        <v>9</v>
      </c>
      <c r="C730" s="202">
        <f t="shared" si="263"/>
        <v>763213221</v>
      </c>
      <c r="E730" s="222" t="s">
        <v>234</v>
      </c>
      <c r="F730" s="222" t="s">
        <v>234</v>
      </c>
      <c r="G730" s="222" t="s">
        <v>234</v>
      </c>
      <c r="H730" s="222" t="s">
        <v>234</v>
      </c>
      <c r="I730" s="222" t="s">
        <v>234</v>
      </c>
      <c r="J730" s="222" t="s">
        <v>234</v>
      </c>
      <c r="K730" s="222" t="s">
        <v>234</v>
      </c>
      <c r="L730" s="222">
        <v>763213221</v>
      </c>
      <c r="M730" s="222" t="s">
        <v>376</v>
      </c>
      <c r="N730" s="224"/>
      <c r="P730" s="225">
        <f t="shared" ref="P730:P731" si="270">N730</f>
        <v>0</v>
      </c>
      <c r="R730" s="224"/>
      <c r="T730" s="225">
        <f t="shared" ref="T730:T731" si="271">R730</f>
        <v>0</v>
      </c>
    </row>
    <row r="731" spans="1:20" ht="15" customHeight="1" x14ac:dyDescent="0.45">
      <c r="A731" s="201">
        <v>721</v>
      </c>
      <c r="B731" s="201">
        <f t="shared" si="262"/>
        <v>9</v>
      </c>
      <c r="C731" s="202">
        <f t="shared" si="263"/>
        <v>763213222</v>
      </c>
      <c r="E731" s="222" t="s">
        <v>234</v>
      </c>
      <c r="F731" s="222" t="s">
        <v>234</v>
      </c>
      <c r="G731" s="222" t="s">
        <v>234</v>
      </c>
      <c r="H731" s="222" t="s">
        <v>234</v>
      </c>
      <c r="I731" s="222" t="s">
        <v>234</v>
      </c>
      <c r="J731" s="222" t="s">
        <v>234</v>
      </c>
      <c r="K731" s="222" t="s">
        <v>234</v>
      </c>
      <c r="L731" s="222">
        <v>763213222</v>
      </c>
      <c r="M731" s="222" t="s">
        <v>719</v>
      </c>
      <c r="N731" s="224"/>
      <c r="P731" s="225">
        <f t="shared" si="270"/>
        <v>0</v>
      </c>
      <c r="R731" s="224"/>
      <c r="T731" s="225">
        <f t="shared" si="271"/>
        <v>0</v>
      </c>
    </row>
    <row r="732" spans="1:20" ht="15" customHeight="1" x14ac:dyDescent="0.45">
      <c r="A732" s="201">
        <v>722</v>
      </c>
      <c r="B732" s="201">
        <f t="shared" si="262"/>
        <v>8</v>
      </c>
      <c r="C732" s="202">
        <f t="shared" si="263"/>
        <v>76321323</v>
      </c>
      <c r="E732" s="222" t="s">
        <v>234</v>
      </c>
      <c r="F732" s="222" t="s">
        <v>234</v>
      </c>
      <c r="G732" s="222" t="s">
        <v>234</v>
      </c>
      <c r="H732" s="222" t="s">
        <v>234</v>
      </c>
      <c r="I732" s="222" t="s">
        <v>234</v>
      </c>
      <c r="J732" s="222" t="s">
        <v>234</v>
      </c>
      <c r="K732" s="231">
        <v>76321323</v>
      </c>
      <c r="L732" s="222" t="s">
        <v>234</v>
      </c>
      <c r="M732" s="231" t="s">
        <v>468</v>
      </c>
      <c r="N732" s="224"/>
      <c r="P732" s="225">
        <f>N732</f>
        <v>0</v>
      </c>
      <c r="R732" s="224"/>
      <c r="T732" s="225">
        <f>R732</f>
        <v>0</v>
      </c>
    </row>
    <row r="733" spans="1:20" ht="15" customHeight="1" x14ac:dyDescent="0.45">
      <c r="A733" s="201">
        <v>723</v>
      </c>
      <c r="B733" s="201">
        <f t="shared" si="262"/>
        <v>5</v>
      </c>
      <c r="C733" s="202">
        <f t="shared" si="263"/>
        <v>76322</v>
      </c>
      <c r="E733" s="222" t="s">
        <v>234</v>
      </c>
      <c r="F733" s="222" t="s">
        <v>234</v>
      </c>
      <c r="G733" s="222" t="s">
        <v>234</v>
      </c>
      <c r="H733" s="227">
        <v>76322</v>
      </c>
      <c r="I733" s="222" t="s">
        <v>234</v>
      </c>
      <c r="J733" s="222" t="s">
        <v>234</v>
      </c>
      <c r="K733" s="222" t="s">
        <v>234</v>
      </c>
      <c r="L733" s="222" t="s">
        <v>234</v>
      </c>
      <c r="M733" s="227" t="s">
        <v>378</v>
      </c>
      <c r="N733" s="224"/>
      <c r="P733" s="225">
        <f>N733-SUM(P734:P761)</f>
        <v>0</v>
      </c>
      <c r="R733" s="224"/>
      <c r="T733" s="225">
        <f>R733+T734+T758</f>
        <v>0</v>
      </c>
    </row>
    <row r="734" spans="1:20" ht="15" customHeight="1" x14ac:dyDescent="0.45">
      <c r="A734" s="201">
        <v>724</v>
      </c>
      <c r="B734" s="201">
        <f t="shared" si="262"/>
        <v>6</v>
      </c>
      <c r="C734" s="202">
        <f t="shared" si="263"/>
        <v>763221</v>
      </c>
      <c r="E734" s="222" t="s">
        <v>234</v>
      </c>
      <c r="F734" s="222" t="s">
        <v>234</v>
      </c>
      <c r="G734" s="222" t="s">
        <v>234</v>
      </c>
      <c r="H734" s="222" t="s">
        <v>234</v>
      </c>
      <c r="I734" s="229">
        <v>763221</v>
      </c>
      <c r="J734" s="222" t="s">
        <v>234</v>
      </c>
      <c r="K734" s="222" t="s">
        <v>234</v>
      </c>
      <c r="L734" s="222" t="s">
        <v>234</v>
      </c>
      <c r="M734" s="229" t="s">
        <v>379</v>
      </c>
      <c r="N734" s="224"/>
      <c r="P734" s="225">
        <f>N734-SUM(P735:P757)</f>
        <v>0</v>
      </c>
      <c r="R734" s="224"/>
      <c r="T734" s="225">
        <f>R734+T735+T740+T741+T742+T750+T757</f>
        <v>0</v>
      </c>
    </row>
    <row r="735" spans="1:20" ht="15" customHeight="1" x14ac:dyDescent="0.45">
      <c r="A735" s="201">
        <v>725</v>
      </c>
      <c r="B735" s="201">
        <f t="shared" si="262"/>
        <v>7</v>
      </c>
      <c r="C735" s="202">
        <f t="shared" si="263"/>
        <v>7632211</v>
      </c>
      <c r="E735" s="222" t="s">
        <v>234</v>
      </c>
      <c r="F735" s="222" t="s">
        <v>234</v>
      </c>
      <c r="G735" s="222" t="s">
        <v>234</v>
      </c>
      <c r="H735" s="222" t="s">
        <v>234</v>
      </c>
      <c r="I735" s="222" t="s">
        <v>234</v>
      </c>
      <c r="J735" s="230">
        <v>7632211</v>
      </c>
      <c r="K735" s="222" t="s">
        <v>234</v>
      </c>
      <c r="L735" s="222" t="s">
        <v>234</v>
      </c>
      <c r="M735" s="230" t="s">
        <v>471</v>
      </c>
      <c r="N735" s="224"/>
      <c r="P735" s="225">
        <f>N735-P736-P737-P738-P739</f>
        <v>0</v>
      </c>
      <c r="R735" s="224"/>
      <c r="T735" s="225">
        <f>R735+T736+T737+T738+T739</f>
        <v>0</v>
      </c>
    </row>
    <row r="736" spans="1:20" ht="15" customHeight="1" x14ac:dyDescent="0.45">
      <c r="A736" s="201">
        <v>726</v>
      </c>
      <c r="B736" s="201">
        <f t="shared" si="262"/>
        <v>8</v>
      </c>
      <c r="C736" s="202">
        <f t="shared" si="263"/>
        <v>76322111</v>
      </c>
      <c r="E736" s="222" t="s">
        <v>234</v>
      </c>
      <c r="F736" s="222" t="s">
        <v>234</v>
      </c>
      <c r="G736" s="222" t="s">
        <v>234</v>
      </c>
      <c r="H736" s="222" t="s">
        <v>234</v>
      </c>
      <c r="I736" s="222" t="s">
        <v>234</v>
      </c>
      <c r="J736" s="222" t="s">
        <v>234</v>
      </c>
      <c r="K736" s="231">
        <v>76322111</v>
      </c>
      <c r="L736" s="222" t="s">
        <v>234</v>
      </c>
      <c r="M736" s="231" t="s">
        <v>732</v>
      </c>
      <c r="N736" s="224"/>
      <c r="P736" s="225">
        <f t="shared" ref="P736:P739" si="272">N736</f>
        <v>0</v>
      </c>
      <c r="R736" s="224"/>
      <c r="T736" s="225">
        <f t="shared" ref="T736:T739" si="273">R736</f>
        <v>0</v>
      </c>
    </row>
    <row r="737" spans="1:20" ht="15" customHeight="1" x14ac:dyDescent="0.45">
      <c r="A737" s="201">
        <v>727</v>
      </c>
      <c r="B737" s="201">
        <f t="shared" si="262"/>
        <v>8</v>
      </c>
      <c r="C737" s="202">
        <f t="shared" si="263"/>
        <v>76322112</v>
      </c>
      <c r="E737" s="222" t="s">
        <v>234</v>
      </c>
      <c r="F737" s="222" t="s">
        <v>234</v>
      </c>
      <c r="G737" s="222" t="s">
        <v>234</v>
      </c>
      <c r="H737" s="222" t="s">
        <v>234</v>
      </c>
      <c r="I737" s="222" t="s">
        <v>234</v>
      </c>
      <c r="J737" s="222" t="s">
        <v>234</v>
      </c>
      <c r="K737" s="231">
        <v>76322112</v>
      </c>
      <c r="L737" s="222" t="s">
        <v>234</v>
      </c>
      <c r="M737" s="231" t="s">
        <v>733</v>
      </c>
      <c r="N737" s="224"/>
      <c r="P737" s="225">
        <f t="shared" si="272"/>
        <v>0</v>
      </c>
      <c r="R737" s="224"/>
      <c r="T737" s="225">
        <f t="shared" si="273"/>
        <v>0</v>
      </c>
    </row>
    <row r="738" spans="1:20" ht="15" customHeight="1" x14ac:dyDescent="0.45">
      <c r="A738" s="201">
        <v>728</v>
      </c>
      <c r="B738" s="201">
        <f t="shared" si="262"/>
        <v>8</v>
      </c>
      <c r="C738" s="202">
        <f t="shared" si="263"/>
        <v>76322113</v>
      </c>
      <c r="E738" s="222" t="s">
        <v>234</v>
      </c>
      <c r="F738" s="222" t="s">
        <v>234</v>
      </c>
      <c r="G738" s="222" t="s">
        <v>234</v>
      </c>
      <c r="H738" s="222" t="s">
        <v>234</v>
      </c>
      <c r="I738" s="222" t="s">
        <v>234</v>
      </c>
      <c r="J738" s="222" t="s">
        <v>234</v>
      </c>
      <c r="K738" s="231">
        <v>76322113</v>
      </c>
      <c r="L738" s="222" t="s">
        <v>234</v>
      </c>
      <c r="M738" s="231" t="s">
        <v>734</v>
      </c>
      <c r="N738" s="224"/>
      <c r="P738" s="225">
        <f t="shared" si="272"/>
        <v>0</v>
      </c>
      <c r="R738" s="224"/>
      <c r="T738" s="225">
        <f t="shared" si="273"/>
        <v>0</v>
      </c>
    </row>
    <row r="739" spans="1:20" ht="15" customHeight="1" x14ac:dyDescent="0.45">
      <c r="A739" s="201">
        <v>729</v>
      </c>
      <c r="B739" s="201">
        <f t="shared" si="262"/>
        <v>8</v>
      </c>
      <c r="C739" s="202">
        <f t="shared" si="263"/>
        <v>76322118</v>
      </c>
      <c r="E739" s="222" t="s">
        <v>234</v>
      </c>
      <c r="F739" s="222" t="s">
        <v>234</v>
      </c>
      <c r="G739" s="222" t="s">
        <v>234</v>
      </c>
      <c r="H739" s="222" t="s">
        <v>234</v>
      </c>
      <c r="I739" s="222" t="s">
        <v>234</v>
      </c>
      <c r="J739" s="222" t="s">
        <v>234</v>
      </c>
      <c r="K739" s="231">
        <v>76322118</v>
      </c>
      <c r="L739" s="222" t="s">
        <v>234</v>
      </c>
      <c r="M739" s="231" t="s">
        <v>735</v>
      </c>
      <c r="N739" s="224"/>
      <c r="P739" s="225">
        <f t="shared" si="272"/>
        <v>0</v>
      </c>
      <c r="R739" s="224"/>
      <c r="T739" s="225">
        <f t="shared" si="273"/>
        <v>0</v>
      </c>
    </row>
    <row r="740" spans="1:20" ht="15" customHeight="1" x14ac:dyDescent="0.45">
      <c r="A740" s="201">
        <v>730</v>
      </c>
      <c r="B740" s="201">
        <f t="shared" si="262"/>
        <v>7</v>
      </c>
      <c r="C740" s="202">
        <f t="shared" si="263"/>
        <v>7632212</v>
      </c>
      <c r="E740" s="222" t="s">
        <v>234</v>
      </c>
      <c r="F740" s="222" t="s">
        <v>234</v>
      </c>
      <c r="G740" s="222" t="s">
        <v>234</v>
      </c>
      <c r="H740" s="222" t="s">
        <v>234</v>
      </c>
      <c r="I740" s="222" t="s">
        <v>234</v>
      </c>
      <c r="J740" s="230">
        <v>7632212</v>
      </c>
      <c r="K740" s="222" t="s">
        <v>234</v>
      </c>
      <c r="L740" s="222" t="s">
        <v>234</v>
      </c>
      <c r="M740" s="230" t="s">
        <v>1010</v>
      </c>
      <c r="N740" s="224"/>
      <c r="P740" s="225">
        <f>N740</f>
        <v>0</v>
      </c>
      <c r="R740" s="224"/>
      <c r="T740" s="225">
        <f>R740</f>
        <v>0</v>
      </c>
    </row>
    <row r="741" spans="1:20" ht="15" customHeight="1" x14ac:dyDescent="0.45">
      <c r="A741" s="201">
        <v>731</v>
      </c>
      <c r="B741" s="201">
        <f t="shared" si="262"/>
        <v>7</v>
      </c>
      <c r="C741" s="202">
        <f t="shared" si="263"/>
        <v>7632213</v>
      </c>
      <c r="E741" s="222" t="s">
        <v>234</v>
      </c>
      <c r="F741" s="222" t="s">
        <v>234</v>
      </c>
      <c r="G741" s="222" t="s">
        <v>234</v>
      </c>
      <c r="H741" s="222" t="s">
        <v>234</v>
      </c>
      <c r="I741" s="222" t="s">
        <v>234</v>
      </c>
      <c r="J741" s="230">
        <v>7632213</v>
      </c>
      <c r="K741" s="222" t="s">
        <v>234</v>
      </c>
      <c r="L741" s="222" t="s">
        <v>234</v>
      </c>
      <c r="M741" s="230" t="s">
        <v>473</v>
      </c>
      <c r="N741" s="224"/>
      <c r="P741" s="225">
        <f>N741</f>
        <v>0</v>
      </c>
      <c r="R741" s="224"/>
      <c r="T741" s="225">
        <f>R741</f>
        <v>0</v>
      </c>
    </row>
    <row r="742" spans="1:20" ht="15" customHeight="1" x14ac:dyDescent="0.45">
      <c r="A742" s="201">
        <v>732</v>
      </c>
      <c r="B742" s="201">
        <f t="shared" si="262"/>
        <v>7</v>
      </c>
      <c r="C742" s="202">
        <f t="shared" si="263"/>
        <v>7632214</v>
      </c>
      <c r="E742" s="222" t="s">
        <v>234</v>
      </c>
      <c r="F742" s="222" t="s">
        <v>234</v>
      </c>
      <c r="G742" s="222" t="s">
        <v>234</v>
      </c>
      <c r="H742" s="222" t="s">
        <v>234</v>
      </c>
      <c r="I742" s="222" t="s">
        <v>234</v>
      </c>
      <c r="J742" s="230">
        <v>7632214</v>
      </c>
      <c r="K742" s="222" t="s">
        <v>234</v>
      </c>
      <c r="L742" s="222" t="s">
        <v>234</v>
      </c>
      <c r="M742" s="230" t="s">
        <v>474</v>
      </c>
      <c r="N742" s="224"/>
      <c r="P742" s="225">
        <f>N742-P743-P744-P745-P746-P747-P748-P749</f>
        <v>0</v>
      </c>
      <c r="R742" s="224"/>
      <c r="T742" s="225">
        <f>R742+T743+T744+T745+T746+T747+T748+T749</f>
        <v>0</v>
      </c>
    </row>
    <row r="743" spans="1:20" ht="15" customHeight="1" x14ac:dyDescent="0.45">
      <c r="A743" s="201">
        <v>733</v>
      </c>
      <c r="B743" s="201">
        <f t="shared" si="262"/>
        <v>8</v>
      </c>
      <c r="C743" s="202">
        <f t="shared" si="263"/>
        <v>76322141</v>
      </c>
      <c r="E743" s="222" t="s">
        <v>234</v>
      </c>
      <c r="F743" s="222" t="s">
        <v>234</v>
      </c>
      <c r="G743" s="222" t="s">
        <v>234</v>
      </c>
      <c r="H743" s="222" t="s">
        <v>234</v>
      </c>
      <c r="I743" s="222" t="s">
        <v>234</v>
      </c>
      <c r="J743" s="222" t="s">
        <v>234</v>
      </c>
      <c r="K743" s="231">
        <v>76322141</v>
      </c>
      <c r="L743" s="222" t="s">
        <v>234</v>
      </c>
      <c r="M743" s="231" t="s">
        <v>333</v>
      </c>
      <c r="N743" s="224"/>
      <c r="P743" s="225">
        <f t="shared" ref="P743:P749" si="274">N743</f>
        <v>0</v>
      </c>
      <c r="R743" s="224"/>
      <c r="T743" s="225">
        <f t="shared" ref="T743:T749" si="275">R743</f>
        <v>0</v>
      </c>
    </row>
    <row r="744" spans="1:20" ht="15" customHeight="1" x14ac:dyDescent="0.45">
      <c r="A744" s="201">
        <v>734</v>
      </c>
      <c r="B744" s="201">
        <f t="shared" si="262"/>
        <v>8</v>
      </c>
      <c r="C744" s="202">
        <f t="shared" si="263"/>
        <v>76322142</v>
      </c>
      <c r="E744" s="222" t="s">
        <v>234</v>
      </c>
      <c r="F744" s="222" t="s">
        <v>234</v>
      </c>
      <c r="G744" s="222" t="s">
        <v>234</v>
      </c>
      <c r="H744" s="222" t="s">
        <v>234</v>
      </c>
      <c r="I744" s="222" t="s">
        <v>234</v>
      </c>
      <c r="J744" s="222" t="s">
        <v>234</v>
      </c>
      <c r="K744" s="231">
        <v>76322142</v>
      </c>
      <c r="L744" s="222" t="s">
        <v>234</v>
      </c>
      <c r="M744" s="231" t="s">
        <v>736</v>
      </c>
      <c r="N744" s="224"/>
      <c r="P744" s="225">
        <f t="shared" si="274"/>
        <v>0</v>
      </c>
      <c r="R744" s="224"/>
      <c r="T744" s="225">
        <f t="shared" si="275"/>
        <v>0</v>
      </c>
    </row>
    <row r="745" spans="1:20" ht="15" customHeight="1" x14ac:dyDescent="0.45">
      <c r="A745" s="201">
        <v>735</v>
      </c>
      <c r="B745" s="201">
        <f t="shared" si="262"/>
        <v>8</v>
      </c>
      <c r="C745" s="202">
        <f t="shared" si="263"/>
        <v>76322143</v>
      </c>
      <c r="E745" s="222" t="s">
        <v>234</v>
      </c>
      <c r="F745" s="222" t="s">
        <v>234</v>
      </c>
      <c r="G745" s="222" t="s">
        <v>234</v>
      </c>
      <c r="H745" s="222" t="s">
        <v>234</v>
      </c>
      <c r="I745" s="222" t="s">
        <v>234</v>
      </c>
      <c r="J745" s="222" t="s">
        <v>234</v>
      </c>
      <c r="K745" s="231">
        <v>76322143</v>
      </c>
      <c r="L745" s="222" t="s">
        <v>234</v>
      </c>
      <c r="M745" s="231" t="s">
        <v>334</v>
      </c>
      <c r="N745" s="224"/>
      <c r="P745" s="225">
        <f t="shared" si="274"/>
        <v>0</v>
      </c>
      <c r="R745" s="224"/>
      <c r="T745" s="225">
        <f t="shared" si="275"/>
        <v>0</v>
      </c>
    </row>
    <row r="746" spans="1:20" ht="15" customHeight="1" x14ac:dyDescent="0.45">
      <c r="A746" s="201">
        <v>736</v>
      </c>
      <c r="B746" s="201">
        <f t="shared" si="262"/>
        <v>8</v>
      </c>
      <c r="C746" s="202">
        <f t="shared" si="263"/>
        <v>76322144</v>
      </c>
      <c r="E746" s="222" t="s">
        <v>234</v>
      </c>
      <c r="F746" s="222" t="s">
        <v>234</v>
      </c>
      <c r="G746" s="222" t="s">
        <v>234</v>
      </c>
      <c r="H746" s="222" t="s">
        <v>234</v>
      </c>
      <c r="I746" s="222" t="s">
        <v>234</v>
      </c>
      <c r="J746" s="222" t="s">
        <v>234</v>
      </c>
      <c r="K746" s="231">
        <v>76322144</v>
      </c>
      <c r="L746" s="222" t="s">
        <v>234</v>
      </c>
      <c r="M746" s="231" t="s">
        <v>737</v>
      </c>
      <c r="N746" s="224"/>
      <c r="P746" s="225">
        <f t="shared" si="274"/>
        <v>0</v>
      </c>
      <c r="R746" s="224"/>
      <c r="T746" s="225">
        <f t="shared" si="275"/>
        <v>0</v>
      </c>
    </row>
    <row r="747" spans="1:20" ht="15" customHeight="1" x14ac:dyDescent="0.45">
      <c r="A747" s="201">
        <v>737</v>
      </c>
      <c r="B747" s="201">
        <f t="shared" si="262"/>
        <v>8</v>
      </c>
      <c r="C747" s="202">
        <f t="shared" si="263"/>
        <v>76322145</v>
      </c>
      <c r="E747" s="222" t="s">
        <v>234</v>
      </c>
      <c r="F747" s="222" t="s">
        <v>234</v>
      </c>
      <c r="G747" s="222" t="s">
        <v>234</v>
      </c>
      <c r="H747" s="222" t="s">
        <v>234</v>
      </c>
      <c r="I747" s="222" t="s">
        <v>234</v>
      </c>
      <c r="J747" s="222" t="s">
        <v>234</v>
      </c>
      <c r="K747" s="231">
        <v>76322145</v>
      </c>
      <c r="L747" s="222" t="s">
        <v>234</v>
      </c>
      <c r="M747" s="231" t="s">
        <v>336</v>
      </c>
      <c r="N747" s="224"/>
      <c r="P747" s="225">
        <f t="shared" si="274"/>
        <v>0</v>
      </c>
      <c r="R747" s="224"/>
      <c r="T747" s="225">
        <f t="shared" si="275"/>
        <v>0</v>
      </c>
    </row>
    <row r="748" spans="1:20" ht="15" customHeight="1" x14ac:dyDescent="0.45">
      <c r="A748" s="201">
        <v>738</v>
      </c>
      <c r="B748" s="201">
        <f t="shared" si="262"/>
        <v>8</v>
      </c>
      <c r="C748" s="202">
        <f t="shared" si="263"/>
        <v>76322146</v>
      </c>
      <c r="E748" s="222" t="s">
        <v>234</v>
      </c>
      <c r="F748" s="222" t="s">
        <v>234</v>
      </c>
      <c r="G748" s="222" t="s">
        <v>234</v>
      </c>
      <c r="H748" s="222" t="s">
        <v>234</v>
      </c>
      <c r="I748" s="222" t="s">
        <v>234</v>
      </c>
      <c r="J748" s="222" t="s">
        <v>234</v>
      </c>
      <c r="K748" s="231">
        <v>76322146</v>
      </c>
      <c r="L748" s="222" t="s">
        <v>234</v>
      </c>
      <c r="M748" s="231" t="s">
        <v>738</v>
      </c>
      <c r="N748" s="224"/>
      <c r="P748" s="225">
        <f t="shared" si="274"/>
        <v>0</v>
      </c>
      <c r="R748" s="224"/>
      <c r="T748" s="225">
        <f t="shared" si="275"/>
        <v>0</v>
      </c>
    </row>
    <row r="749" spans="1:20" ht="15" customHeight="1" x14ac:dyDescent="0.45">
      <c r="A749" s="201">
        <v>739</v>
      </c>
      <c r="B749" s="201">
        <f t="shared" si="262"/>
        <v>8</v>
      </c>
      <c r="C749" s="202">
        <f t="shared" si="263"/>
        <v>76322148</v>
      </c>
      <c r="E749" s="222" t="s">
        <v>234</v>
      </c>
      <c r="F749" s="222" t="s">
        <v>234</v>
      </c>
      <c r="G749" s="222" t="s">
        <v>234</v>
      </c>
      <c r="H749" s="222" t="s">
        <v>234</v>
      </c>
      <c r="I749" s="222" t="s">
        <v>234</v>
      </c>
      <c r="J749" s="222" t="s">
        <v>234</v>
      </c>
      <c r="K749" s="231">
        <v>76322148</v>
      </c>
      <c r="L749" s="222" t="s">
        <v>234</v>
      </c>
      <c r="M749" s="231" t="s">
        <v>739</v>
      </c>
      <c r="N749" s="224"/>
      <c r="P749" s="225">
        <f t="shared" si="274"/>
        <v>0</v>
      </c>
      <c r="R749" s="224"/>
      <c r="T749" s="225">
        <f t="shared" si="275"/>
        <v>0</v>
      </c>
    </row>
    <row r="750" spans="1:20" ht="15" customHeight="1" x14ac:dyDescent="0.45">
      <c r="A750" s="201">
        <v>740</v>
      </c>
      <c r="B750" s="201">
        <f t="shared" si="262"/>
        <v>7</v>
      </c>
      <c r="C750" s="202">
        <f t="shared" si="263"/>
        <v>7632215</v>
      </c>
      <c r="E750" s="222" t="s">
        <v>234</v>
      </c>
      <c r="F750" s="222" t="s">
        <v>234</v>
      </c>
      <c r="G750" s="222" t="s">
        <v>234</v>
      </c>
      <c r="H750" s="222" t="s">
        <v>234</v>
      </c>
      <c r="I750" s="222" t="s">
        <v>234</v>
      </c>
      <c r="J750" s="230">
        <v>7632215</v>
      </c>
      <c r="K750" s="222" t="s">
        <v>234</v>
      </c>
      <c r="L750" s="222" t="s">
        <v>234</v>
      </c>
      <c r="M750" s="230" t="s">
        <v>475</v>
      </c>
      <c r="N750" s="224"/>
      <c r="P750" s="225">
        <f>N750-P751-P752-P753-P754-P755-P756</f>
        <v>0</v>
      </c>
      <c r="R750" s="224"/>
      <c r="T750" s="225">
        <f>R750+T751+T752+T753+T754+T755+T756</f>
        <v>0</v>
      </c>
    </row>
    <row r="751" spans="1:20" ht="15" customHeight="1" x14ac:dyDescent="0.45">
      <c r="A751" s="201">
        <v>741</v>
      </c>
      <c r="B751" s="201">
        <f t="shared" si="262"/>
        <v>8</v>
      </c>
      <c r="C751" s="202">
        <f t="shared" si="263"/>
        <v>76322151</v>
      </c>
      <c r="E751" s="222" t="s">
        <v>234</v>
      </c>
      <c r="F751" s="222" t="s">
        <v>234</v>
      </c>
      <c r="G751" s="222" t="s">
        <v>234</v>
      </c>
      <c r="H751" s="222" t="s">
        <v>234</v>
      </c>
      <c r="I751" s="222" t="s">
        <v>234</v>
      </c>
      <c r="J751" s="222" t="s">
        <v>234</v>
      </c>
      <c r="K751" s="231">
        <v>76322151</v>
      </c>
      <c r="L751" s="222" t="s">
        <v>234</v>
      </c>
      <c r="M751" s="231" t="s">
        <v>740</v>
      </c>
      <c r="N751" s="224"/>
      <c r="P751" s="225">
        <f t="shared" ref="P751:P756" si="276">N751</f>
        <v>0</v>
      </c>
      <c r="R751" s="224"/>
      <c r="T751" s="225">
        <f t="shared" ref="T751:T756" si="277">R751</f>
        <v>0</v>
      </c>
    </row>
    <row r="752" spans="1:20" ht="15" customHeight="1" x14ac:dyDescent="0.45">
      <c r="A752" s="201">
        <v>742</v>
      </c>
      <c r="B752" s="201">
        <f t="shared" si="262"/>
        <v>8</v>
      </c>
      <c r="C752" s="202">
        <f t="shared" si="263"/>
        <v>76322152</v>
      </c>
      <c r="E752" s="222" t="s">
        <v>234</v>
      </c>
      <c r="F752" s="222" t="s">
        <v>234</v>
      </c>
      <c r="G752" s="222" t="s">
        <v>234</v>
      </c>
      <c r="H752" s="222" t="s">
        <v>234</v>
      </c>
      <c r="I752" s="222" t="s">
        <v>234</v>
      </c>
      <c r="J752" s="222" t="s">
        <v>234</v>
      </c>
      <c r="K752" s="231">
        <v>76322152</v>
      </c>
      <c r="L752" s="222" t="s">
        <v>234</v>
      </c>
      <c r="M752" s="231" t="s">
        <v>741</v>
      </c>
      <c r="N752" s="224"/>
      <c r="P752" s="225">
        <f t="shared" si="276"/>
        <v>0</v>
      </c>
      <c r="R752" s="224"/>
      <c r="T752" s="225">
        <f t="shared" si="277"/>
        <v>0</v>
      </c>
    </row>
    <row r="753" spans="1:20" ht="15" customHeight="1" x14ac:dyDescent="0.45">
      <c r="A753" s="201">
        <v>743</v>
      </c>
      <c r="B753" s="201">
        <f t="shared" si="262"/>
        <v>8</v>
      </c>
      <c r="C753" s="202">
        <f t="shared" si="263"/>
        <v>76322153</v>
      </c>
      <c r="E753" s="222" t="s">
        <v>234</v>
      </c>
      <c r="F753" s="222" t="s">
        <v>234</v>
      </c>
      <c r="G753" s="222" t="s">
        <v>234</v>
      </c>
      <c r="H753" s="222" t="s">
        <v>234</v>
      </c>
      <c r="I753" s="222" t="s">
        <v>234</v>
      </c>
      <c r="J753" s="222" t="s">
        <v>234</v>
      </c>
      <c r="K753" s="231">
        <v>76322153</v>
      </c>
      <c r="L753" s="222" t="s">
        <v>234</v>
      </c>
      <c r="M753" s="231" t="s">
        <v>736</v>
      </c>
      <c r="N753" s="224"/>
      <c r="P753" s="225">
        <f t="shared" si="276"/>
        <v>0</v>
      </c>
      <c r="R753" s="224"/>
      <c r="T753" s="225">
        <f t="shared" si="277"/>
        <v>0</v>
      </c>
    </row>
    <row r="754" spans="1:20" ht="15" customHeight="1" x14ac:dyDescent="0.45">
      <c r="A754" s="201">
        <v>744</v>
      </c>
      <c r="B754" s="201">
        <f t="shared" si="262"/>
        <v>8</v>
      </c>
      <c r="C754" s="202">
        <f t="shared" si="263"/>
        <v>76322154</v>
      </c>
      <c r="E754" s="222" t="s">
        <v>234</v>
      </c>
      <c r="F754" s="222" t="s">
        <v>234</v>
      </c>
      <c r="G754" s="222" t="s">
        <v>234</v>
      </c>
      <c r="H754" s="222" t="s">
        <v>234</v>
      </c>
      <c r="I754" s="222" t="s">
        <v>234</v>
      </c>
      <c r="J754" s="222" t="s">
        <v>234</v>
      </c>
      <c r="K754" s="231">
        <v>76322154</v>
      </c>
      <c r="L754" s="222" t="s">
        <v>234</v>
      </c>
      <c r="M754" s="231" t="s">
        <v>334</v>
      </c>
      <c r="N754" s="224"/>
      <c r="P754" s="225">
        <f t="shared" si="276"/>
        <v>0</v>
      </c>
      <c r="R754" s="224"/>
      <c r="T754" s="225">
        <f t="shared" si="277"/>
        <v>0</v>
      </c>
    </row>
    <row r="755" spans="1:20" ht="15" customHeight="1" x14ac:dyDescent="0.45">
      <c r="A755" s="201">
        <v>745</v>
      </c>
      <c r="B755" s="201">
        <f t="shared" si="262"/>
        <v>8</v>
      </c>
      <c r="C755" s="202">
        <f t="shared" si="263"/>
        <v>76322155</v>
      </c>
      <c r="E755" s="222" t="s">
        <v>234</v>
      </c>
      <c r="F755" s="222" t="s">
        <v>234</v>
      </c>
      <c r="G755" s="222" t="s">
        <v>234</v>
      </c>
      <c r="H755" s="222" t="s">
        <v>234</v>
      </c>
      <c r="I755" s="222" t="s">
        <v>234</v>
      </c>
      <c r="J755" s="222" t="s">
        <v>234</v>
      </c>
      <c r="K755" s="231">
        <v>76322155</v>
      </c>
      <c r="L755" s="222" t="s">
        <v>234</v>
      </c>
      <c r="M755" s="231" t="s">
        <v>738</v>
      </c>
      <c r="N755" s="224"/>
      <c r="P755" s="225">
        <f t="shared" si="276"/>
        <v>0</v>
      </c>
      <c r="R755" s="224"/>
      <c r="T755" s="225">
        <f t="shared" si="277"/>
        <v>0</v>
      </c>
    </row>
    <row r="756" spans="1:20" ht="15" customHeight="1" x14ac:dyDescent="0.45">
      <c r="A756" s="201">
        <v>746</v>
      </c>
      <c r="B756" s="201">
        <f t="shared" si="262"/>
        <v>8</v>
      </c>
      <c r="C756" s="202">
        <f t="shared" si="263"/>
        <v>76322158</v>
      </c>
      <c r="E756" s="222" t="s">
        <v>234</v>
      </c>
      <c r="F756" s="222" t="s">
        <v>234</v>
      </c>
      <c r="G756" s="222" t="s">
        <v>234</v>
      </c>
      <c r="H756" s="222" t="s">
        <v>234</v>
      </c>
      <c r="I756" s="222" t="s">
        <v>234</v>
      </c>
      <c r="J756" s="222" t="s">
        <v>234</v>
      </c>
      <c r="K756" s="231">
        <v>76322158</v>
      </c>
      <c r="L756" s="222" t="s">
        <v>234</v>
      </c>
      <c r="M756" s="231" t="s">
        <v>742</v>
      </c>
      <c r="N756" s="224"/>
      <c r="P756" s="225">
        <f t="shared" si="276"/>
        <v>0</v>
      </c>
      <c r="R756" s="224"/>
      <c r="T756" s="225">
        <f t="shared" si="277"/>
        <v>0</v>
      </c>
    </row>
    <row r="757" spans="1:20" ht="15" customHeight="1" x14ac:dyDescent="0.45">
      <c r="A757" s="201">
        <v>747</v>
      </c>
      <c r="B757" s="201">
        <f t="shared" si="262"/>
        <v>7</v>
      </c>
      <c r="C757" s="202">
        <f t="shared" si="263"/>
        <v>7632218</v>
      </c>
      <c r="E757" s="222" t="s">
        <v>234</v>
      </c>
      <c r="F757" s="222" t="s">
        <v>234</v>
      </c>
      <c r="G757" s="222" t="s">
        <v>234</v>
      </c>
      <c r="H757" s="222" t="s">
        <v>234</v>
      </c>
      <c r="I757" s="222" t="s">
        <v>234</v>
      </c>
      <c r="J757" s="230">
        <v>7632218</v>
      </c>
      <c r="K757" s="222" t="s">
        <v>234</v>
      </c>
      <c r="L757" s="222" t="s">
        <v>234</v>
      </c>
      <c r="M757" s="230" t="s">
        <v>476</v>
      </c>
      <c r="N757" s="224"/>
      <c r="P757" s="225">
        <f>N757</f>
        <v>0</v>
      </c>
      <c r="R757" s="224"/>
      <c r="T757" s="225">
        <f>R757</f>
        <v>0</v>
      </c>
    </row>
    <row r="758" spans="1:20" ht="15" customHeight="1" x14ac:dyDescent="0.45">
      <c r="A758" s="201">
        <v>748</v>
      </c>
      <c r="B758" s="201">
        <f t="shared" si="262"/>
        <v>6</v>
      </c>
      <c r="C758" s="202">
        <f t="shared" si="263"/>
        <v>763222</v>
      </c>
      <c r="E758" s="222" t="s">
        <v>234</v>
      </c>
      <c r="F758" s="222" t="s">
        <v>234</v>
      </c>
      <c r="G758" s="222" t="s">
        <v>234</v>
      </c>
      <c r="H758" s="222" t="s">
        <v>234</v>
      </c>
      <c r="I758" s="229">
        <v>763222</v>
      </c>
      <c r="J758" s="222" t="s">
        <v>234</v>
      </c>
      <c r="K758" s="222" t="s">
        <v>234</v>
      </c>
      <c r="L758" s="222" t="s">
        <v>234</v>
      </c>
      <c r="M758" s="229" t="s">
        <v>380</v>
      </c>
      <c r="N758" s="224"/>
      <c r="P758" s="225">
        <f>N758-P759-P760-P761</f>
        <v>0</v>
      </c>
      <c r="R758" s="224"/>
      <c r="T758" s="225">
        <f>R758+T759+T760+T761</f>
        <v>0</v>
      </c>
    </row>
    <row r="759" spans="1:20" ht="15" customHeight="1" x14ac:dyDescent="0.45">
      <c r="A759" s="201">
        <v>749</v>
      </c>
      <c r="B759" s="201">
        <f t="shared" si="262"/>
        <v>7</v>
      </c>
      <c r="C759" s="202">
        <f t="shared" si="263"/>
        <v>7632221</v>
      </c>
      <c r="E759" s="222" t="s">
        <v>234</v>
      </c>
      <c r="F759" s="222" t="s">
        <v>234</v>
      </c>
      <c r="G759" s="222" t="s">
        <v>234</v>
      </c>
      <c r="H759" s="222" t="s">
        <v>234</v>
      </c>
      <c r="I759" s="222" t="s">
        <v>234</v>
      </c>
      <c r="J759" s="230">
        <v>7632221</v>
      </c>
      <c r="K759" s="222" t="s">
        <v>234</v>
      </c>
      <c r="L759" s="222" t="s">
        <v>234</v>
      </c>
      <c r="M759" s="230" t="s">
        <v>743</v>
      </c>
      <c r="N759" s="224"/>
      <c r="P759" s="225">
        <f t="shared" ref="P759:P761" si="278">N759</f>
        <v>0</v>
      </c>
      <c r="R759" s="224"/>
      <c r="T759" s="225">
        <f t="shared" ref="T759:T761" si="279">R759</f>
        <v>0</v>
      </c>
    </row>
    <row r="760" spans="1:20" ht="15" customHeight="1" x14ac:dyDescent="0.45">
      <c r="A760" s="201">
        <v>750</v>
      </c>
      <c r="B760" s="201">
        <f t="shared" si="262"/>
        <v>7</v>
      </c>
      <c r="C760" s="202">
        <f t="shared" si="263"/>
        <v>7632222</v>
      </c>
      <c r="E760" s="222" t="s">
        <v>234</v>
      </c>
      <c r="F760" s="222" t="s">
        <v>234</v>
      </c>
      <c r="G760" s="222" t="s">
        <v>234</v>
      </c>
      <c r="H760" s="222" t="s">
        <v>234</v>
      </c>
      <c r="I760" s="222" t="s">
        <v>234</v>
      </c>
      <c r="J760" s="230">
        <v>7632222</v>
      </c>
      <c r="K760" s="222" t="s">
        <v>234</v>
      </c>
      <c r="L760" s="222" t="s">
        <v>234</v>
      </c>
      <c r="M760" s="230" t="s">
        <v>744</v>
      </c>
      <c r="N760" s="224"/>
      <c r="P760" s="225">
        <f t="shared" si="278"/>
        <v>0</v>
      </c>
      <c r="R760" s="224"/>
      <c r="T760" s="225">
        <f t="shared" si="279"/>
        <v>0</v>
      </c>
    </row>
    <row r="761" spans="1:20" ht="15" customHeight="1" x14ac:dyDescent="0.45">
      <c r="A761" s="201">
        <v>751</v>
      </c>
      <c r="B761" s="201">
        <f t="shared" si="262"/>
        <v>7</v>
      </c>
      <c r="C761" s="202">
        <f t="shared" si="263"/>
        <v>7632228</v>
      </c>
      <c r="E761" s="222" t="s">
        <v>234</v>
      </c>
      <c r="F761" s="222" t="s">
        <v>234</v>
      </c>
      <c r="G761" s="222" t="s">
        <v>234</v>
      </c>
      <c r="H761" s="222" t="s">
        <v>234</v>
      </c>
      <c r="I761" s="222" t="s">
        <v>234</v>
      </c>
      <c r="J761" s="230">
        <v>7632228</v>
      </c>
      <c r="K761" s="222" t="s">
        <v>234</v>
      </c>
      <c r="L761" s="222" t="s">
        <v>234</v>
      </c>
      <c r="M761" s="230" t="s">
        <v>745</v>
      </c>
      <c r="N761" s="224"/>
      <c r="P761" s="225">
        <f t="shared" si="278"/>
        <v>0</v>
      </c>
      <c r="R761" s="224"/>
      <c r="T761" s="225">
        <f t="shared" si="279"/>
        <v>0</v>
      </c>
    </row>
    <row r="762" spans="1:20" ht="15" customHeight="1" x14ac:dyDescent="0.45">
      <c r="A762" s="201">
        <v>752</v>
      </c>
      <c r="B762" s="201">
        <f t="shared" si="262"/>
        <v>5</v>
      </c>
      <c r="C762" s="202">
        <f t="shared" si="263"/>
        <v>76323</v>
      </c>
      <c r="E762" s="222" t="s">
        <v>234</v>
      </c>
      <c r="F762" s="222" t="s">
        <v>234</v>
      </c>
      <c r="G762" s="222" t="s">
        <v>234</v>
      </c>
      <c r="H762" s="227">
        <v>76323</v>
      </c>
      <c r="I762" s="222" t="s">
        <v>234</v>
      </c>
      <c r="J762" s="222" t="s">
        <v>234</v>
      </c>
      <c r="K762" s="222" t="s">
        <v>234</v>
      </c>
      <c r="L762" s="222" t="s">
        <v>234</v>
      </c>
      <c r="M762" s="227" t="s">
        <v>746</v>
      </c>
      <c r="N762" s="224"/>
      <c r="P762" s="225">
        <f>N762-SUM(P763:P784)</f>
        <v>0</v>
      </c>
      <c r="R762" s="224"/>
      <c r="T762" s="225">
        <f>R762+T763+T764+T776+T777+T781+T782+T783+T784</f>
        <v>0</v>
      </c>
    </row>
    <row r="763" spans="1:20" ht="15" customHeight="1" x14ac:dyDescent="0.45">
      <c r="A763" s="201">
        <v>753</v>
      </c>
      <c r="B763" s="201">
        <f t="shared" si="262"/>
        <v>6</v>
      </c>
      <c r="C763" s="202">
        <f t="shared" si="263"/>
        <v>763231</v>
      </c>
      <c r="E763" s="222" t="s">
        <v>234</v>
      </c>
      <c r="F763" s="222" t="s">
        <v>234</v>
      </c>
      <c r="G763" s="222" t="s">
        <v>234</v>
      </c>
      <c r="H763" s="222" t="s">
        <v>234</v>
      </c>
      <c r="I763" s="229">
        <v>763231</v>
      </c>
      <c r="J763" s="222" t="s">
        <v>234</v>
      </c>
      <c r="K763" s="222" t="s">
        <v>234</v>
      </c>
      <c r="L763" s="222" t="s">
        <v>234</v>
      </c>
      <c r="M763" s="229" t="s">
        <v>747</v>
      </c>
      <c r="N763" s="224"/>
      <c r="P763" s="225">
        <f>N763</f>
        <v>0</v>
      </c>
      <c r="R763" s="224"/>
      <c r="T763" s="225">
        <f>R763</f>
        <v>0</v>
      </c>
    </row>
    <row r="764" spans="1:20" ht="15" customHeight="1" x14ac:dyDescent="0.45">
      <c r="A764" s="201">
        <v>754</v>
      </c>
      <c r="B764" s="201">
        <f t="shared" si="262"/>
        <v>6</v>
      </c>
      <c r="C764" s="202">
        <f t="shared" si="263"/>
        <v>763232</v>
      </c>
      <c r="E764" s="222" t="s">
        <v>234</v>
      </c>
      <c r="F764" s="222" t="s">
        <v>234</v>
      </c>
      <c r="G764" s="222" t="s">
        <v>234</v>
      </c>
      <c r="H764" s="222" t="s">
        <v>234</v>
      </c>
      <c r="I764" s="229">
        <v>763232</v>
      </c>
      <c r="J764" s="222" t="s">
        <v>234</v>
      </c>
      <c r="K764" s="222" t="s">
        <v>234</v>
      </c>
      <c r="L764" s="222" t="s">
        <v>234</v>
      </c>
      <c r="M764" s="229" t="s">
        <v>482</v>
      </c>
      <c r="N764" s="224"/>
      <c r="P764" s="225">
        <f>N764-P765-P766-P767-P768-P769-P770-P771-P772-P773-P774-P775</f>
        <v>0</v>
      </c>
      <c r="R764" s="224"/>
      <c r="T764" s="225">
        <f>R764+T765+T771+T775</f>
        <v>0</v>
      </c>
    </row>
    <row r="765" spans="1:20" ht="15" customHeight="1" x14ac:dyDescent="0.45">
      <c r="A765" s="201">
        <v>755</v>
      </c>
      <c r="B765" s="201">
        <f t="shared" si="262"/>
        <v>7</v>
      </c>
      <c r="C765" s="202">
        <f t="shared" si="263"/>
        <v>7632321</v>
      </c>
      <c r="E765" s="222" t="s">
        <v>234</v>
      </c>
      <c r="F765" s="222" t="s">
        <v>234</v>
      </c>
      <c r="G765" s="222" t="s">
        <v>234</v>
      </c>
      <c r="H765" s="222" t="s">
        <v>234</v>
      </c>
      <c r="I765" s="222" t="s">
        <v>234</v>
      </c>
      <c r="J765" s="230">
        <v>7632321</v>
      </c>
      <c r="K765" s="222" t="s">
        <v>234</v>
      </c>
      <c r="L765" s="222" t="s">
        <v>234</v>
      </c>
      <c r="M765" s="230" t="s">
        <v>748</v>
      </c>
      <c r="N765" s="224"/>
      <c r="P765" s="225">
        <f>N765-P766-P767-P768-P769-P770</f>
        <v>0</v>
      </c>
      <c r="R765" s="224"/>
      <c r="T765" s="225">
        <f>R765+T766+T767+T768+T769+T770</f>
        <v>0</v>
      </c>
    </row>
    <row r="766" spans="1:20" ht="15" customHeight="1" x14ac:dyDescent="0.45">
      <c r="A766" s="201">
        <v>756</v>
      </c>
      <c r="B766" s="201">
        <f t="shared" si="262"/>
        <v>8</v>
      </c>
      <c r="C766" s="202">
        <f t="shared" si="263"/>
        <v>76323211</v>
      </c>
      <c r="E766" s="222" t="s">
        <v>234</v>
      </c>
      <c r="F766" s="222" t="s">
        <v>234</v>
      </c>
      <c r="G766" s="222" t="s">
        <v>234</v>
      </c>
      <c r="H766" s="222" t="s">
        <v>234</v>
      </c>
      <c r="I766" s="222" t="s">
        <v>234</v>
      </c>
      <c r="J766" s="222" t="s">
        <v>234</v>
      </c>
      <c r="K766" s="231">
        <v>76323211</v>
      </c>
      <c r="L766" s="222" t="s">
        <v>234</v>
      </c>
      <c r="M766" s="231" t="s">
        <v>749</v>
      </c>
      <c r="N766" s="224"/>
      <c r="P766" s="225">
        <f t="shared" ref="P766:P770" si="280">N766</f>
        <v>0</v>
      </c>
      <c r="R766" s="224"/>
      <c r="T766" s="225">
        <f t="shared" ref="T766:T770" si="281">R766</f>
        <v>0</v>
      </c>
    </row>
    <row r="767" spans="1:20" ht="15" customHeight="1" x14ac:dyDescent="0.45">
      <c r="A767" s="201">
        <v>757</v>
      </c>
      <c r="B767" s="201">
        <f t="shared" si="262"/>
        <v>8</v>
      </c>
      <c r="C767" s="202">
        <f t="shared" si="263"/>
        <v>76323212</v>
      </c>
      <c r="E767" s="222" t="s">
        <v>234</v>
      </c>
      <c r="F767" s="222" t="s">
        <v>234</v>
      </c>
      <c r="G767" s="222" t="s">
        <v>234</v>
      </c>
      <c r="H767" s="222" t="s">
        <v>234</v>
      </c>
      <c r="I767" s="222" t="s">
        <v>234</v>
      </c>
      <c r="J767" s="222" t="s">
        <v>234</v>
      </c>
      <c r="K767" s="231">
        <v>76323212</v>
      </c>
      <c r="L767" s="222" t="s">
        <v>234</v>
      </c>
      <c r="M767" s="231" t="s">
        <v>750</v>
      </c>
      <c r="N767" s="224"/>
      <c r="P767" s="225">
        <f t="shared" si="280"/>
        <v>0</v>
      </c>
      <c r="R767" s="224"/>
      <c r="T767" s="225">
        <f t="shared" si="281"/>
        <v>0</v>
      </c>
    </row>
    <row r="768" spans="1:20" ht="15" customHeight="1" x14ac:dyDescent="0.45">
      <c r="A768" s="201">
        <v>758</v>
      </c>
      <c r="B768" s="201">
        <f t="shared" si="262"/>
        <v>8</v>
      </c>
      <c r="C768" s="202">
        <f t="shared" si="263"/>
        <v>76323213</v>
      </c>
      <c r="E768" s="222" t="s">
        <v>234</v>
      </c>
      <c r="F768" s="222" t="s">
        <v>234</v>
      </c>
      <c r="G768" s="222" t="s">
        <v>234</v>
      </c>
      <c r="H768" s="222" t="s">
        <v>234</v>
      </c>
      <c r="I768" s="222" t="s">
        <v>234</v>
      </c>
      <c r="J768" s="222" t="s">
        <v>234</v>
      </c>
      <c r="K768" s="231">
        <v>76323213</v>
      </c>
      <c r="L768" s="222" t="s">
        <v>234</v>
      </c>
      <c r="M768" s="231" t="s">
        <v>751</v>
      </c>
      <c r="N768" s="224"/>
      <c r="P768" s="225">
        <f t="shared" si="280"/>
        <v>0</v>
      </c>
      <c r="R768" s="224"/>
      <c r="T768" s="225">
        <f t="shared" si="281"/>
        <v>0</v>
      </c>
    </row>
    <row r="769" spans="1:20" ht="15" customHeight="1" x14ac:dyDescent="0.45">
      <c r="A769" s="201">
        <v>759</v>
      </c>
      <c r="B769" s="201">
        <f t="shared" si="262"/>
        <v>8</v>
      </c>
      <c r="C769" s="202">
        <f t="shared" si="263"/>
        <v>76323214</v>
      </c>
      <c r="E769" s="222" t="s">
        <v>234</v>
      </c>
      <c r="F769" s="222" t="s">
        <v>234</v>
      </c>
      <c r="G769" s="222" t="s">
        <v>234</v>
      </c>
      <c r="H769" s="222" t="s">
        <v>234</v>
      </c>
      <c r="I769" s="222" t="s">
        <v>234</v>
      </c>
      <c r="J769" s="222" t="s">
        <v>234</v>
      </c>
      <c r="K769" s="231">
        <v>76323214</v>
      </c>
      <c r="L769" s="222" t="s">
        <v>234</v>
      </c>
      <c r="M769" s="231" t="s">
        <v>1418</v>
      </c>
      <c r="N769" s="224"/>
      <c r="P769" s="225">
        <f t="shared" si="280"/>
        <v>0</v>
      </c>
      <c r="R769" s="224"/>
      <c r="T769" s="225">
        <f t="shared" si="281"/>
        <v>0</v>
      </c>
    </row>
    <row r="770" spans="1:20" ht="15" customHeight="1" x14ac:dyDescent="0.45">
      <c r="A770" s="201">
        <v>760</v>
      </c>
      <c r="B770" s="201">
        <f t="shared" si="262"/>
        <v>8</v>
      </c>
      <c r="C770" s="202">
        <f t="shared" si="263"/>
        <v>76323218</v>
      </c>
      <c r="E770" s="222" t="s">
        <v>234</v>
      </c>
      <c r="F770" s="222" t="s">
        <v>234</v>
      </c>
      <c r="G770" s="222" t="s">
        <v>234</v>
      </c>
      <c r="H770" s="222" t="s">
        <v>234</v>
      </c>
      <c r="I770" s="222" t="s">
        <v>234</v>
      </c>
      <c r="J770" s="222" t="s">
        <v>234</v>
      </c>
      <c r="K770" s="231">
        <v>76323218</v>
      </c>
      <c r="L770" s="222" t="s">
        <v>234</v>
      </c>
      <c r="M770" s="231" t="s">
        <v>753</v>
      </c>
      <c r="N770" s="224"/>
      <c r="P770" s="225">
        <f t="shared" si="280"/>
        <v>0</v>
      </c>
      <c r="R770" s="224"/>
      <c r="T770" s="225">
        <f t="shared" si="281"/>
        <v>0</v>
      </c>
    </row>
    <row r="771" spans="1:20" ht="15" customHeight="1" x14ac:dyDescent="0.45">
      <c r="A771" s="201">
        <v>761</v>
      </c>
      <c r="B771" s="201">
        <f t="shared" si="262"/>
        <v>7</v>
      </c>
      <c r="C771" s="202">
        <f t="shared" si="263"/>
        <v>7632322</v>
      </c>
      <c r="E771" s="222" t="s">
        <v>234</v>
      </c>
      <c r="F771" s="222" t="s">
        <v>234</v>
      </c>
      <c r="G771" s="222" t="s">
        <v>234</v>
      </c>
      <c r="H771" s="222" t="s">
        <v>234</v>
      </c>
      <c r="I771" s="222" t="s">
        <v>234</v>
      </c>
      <c r="J771" s="230">
        <v>7632322</v>
      </c>
      <c r="K771" s="222" t="s">
        <v>234</v>
      </c>
      <c r="L771" s="222" t="s">
        <v>234</v>
      </c>
      <c r="M771" s="230" t="s">
        <v>754</v>
      </c>
      <c r="N771" s="224"/>
      <c r="P771" s="225">
        <f>N771-P772-P773-P774</f>
        <v>0</v>
      </c>
      <c r="R771" s="224"/>
      <c r="T771" s="225">
        <f>R771+T772+T773+T774</f>
        <v>0</v>
      </c>
    </row>
    <row r="772" spans="1:20" ht="15" customHeight="1" x14ac:dyDescent="0.45">
      <c r="A772" s="201">
        <v>762</v>
      </c>
      <c r="B772" s="201">
        <f t="shared" si="262"/>
        <v>8</v>
      </c>
      <c r="C772" s="202">
        <f t="shared" si="263"/>
        <v>76323221</v>
      </c>
      <c r="E772" s="222" t="s">
        <v>234</v>
      </c>
      <c r="F772" s="222" t="s">
        <v>234</v>
      </c>
      <c r="G772" s="222" t="s">
        <v>234</v>
      </c>
      <c r="H772" s="222" t="s">
        <v>234</v>
      </c>
      <c r="I772" s="222" t="s">
        <v>234</v>
      </c>
      <c r="J772" s="222" t="s">
        <v>234</v>
      </c>
      <c r="K772" s="231">
        <v>76323221</v>
      </c>
      <c r="L772" s="222" t="s">
        <v>234</v>
      </c>
      <c r="M772" s="231" t="s">
        <v>755</v>
      </c>
      <c r="N772" s="224"/>
      <c r="P772" s="225">
        <f t="shared" ref="P772:P774" si="282">N772</f>
        <v>0</v>
      </c>
      <c r="R772" s="224"/>
      <c r="T772" s="225">
        <f t="shared" ref="T772:T774" si="283">R772</f>
        <v>0</v>
      </c>
    </row>
    <row r="773" spans="1:20" ht="15" customHeight="1" x14ac:dyDescent="0.45">
      <c r="A773" s="201">
        <v>763</v>
      </c>
      <c r="B773" s="201">
        <f t="shared" si="262"/>
        <v>8</v>
      </c>
      <c r="C773" s="202">
        <f t="shared" si="263"/>
        <v>76323222</v>
      </c>
      <c r="E773" s="222" t="s">
        <v>234</v>
      </c>
      <c r="F773" s="222" t="s">
        <v>234</v>
      </c>
      <c r="G773" s="222" t="s">
        <v>234</v>
      </c>
      <c r="H773" s="222" t="s">
        <v>234</v>
      </c>
      <c r="I773" s="222" t="s">
        <v>234</v>
      </c>
      <c r="J773" s="222" t="s">
        <v>234</v>
      </c>
      <c r="K773" s="231">
        <v>76323222</v>
      </c>
      <c r="L773" s="222" t="s">
        <v>234</v>
      </c>
      <c r="M773" s="231" t="s">
        <v>756</v>
      </c>
      <c r="N773" s="224"/>
      <c r="P773" s="225">
        <f t="shared" si="282"/>
        <v>0</v>
      </c>
      <c r="R773" s="224"/>
      <c r="T773" s="225">
        <f t="shared" si="283"/>
        <v>0</v>
      </c>
    </row>
    <row r="774" spans="1:20" ht="15" customHeight="1" x14ac:dyDescent="0.45">
      <c r="A774" s="201">
        <v>764</v>
      </c>
      <c r="B774" s="201">
        <f t="shared" si="262"/>
        <v>8</v>
      </c>
      <c r="C774" s="202">
        <f t="shared" si="263"/>
        <v>76323228</v>
      </c>
      <c r="E774" s="222" t="s">
        <v>234</v>
      </c>
      <c r="F774" s="222" t="s">
        <v>234</v>
      </c>
      <c r="G774" s="222" t="s">
        <v>234</v>
      </c>
      <c r="H774" s="222" t="s">
        <v>234</v>
      </c>
      <c r="I774" s="222" t="s">
        <v>234</v>
      </c>
      <c r="J774" s="222" t="s">
        <v>234</v>
      </c>
      <c r="K774" s="231">
        <v>76323228</v>
      </c>
      <c r="L774" s="222" t="s">
        <v>234</v>
      </c>
      <c r="M774" s="231" t="s">
        <v>757</v>
      </c>
      <c r="N774" s="224"/>
      <c r="P774" s="225">
        <f t="shared" si="282"/>
        <v>0</v>
      </c>
      <c r="R774" s="224"/>
      <c r="T774" s="225">
        <f t="shared" si="283"/>
        <v>0</v>
      </c>
    </row>
    <row r="775" spans="1:20" ht="15" customHeight="1" x14ac:dyDescent="0.45">
      <c r="A775" s="201">
        <v>765</v>
      </c>
      <c r="B775" s="201">
        <f t="shared" si="262"/>
        <v>7</v>
      </c>
      <c r="C775" s="202">
        <f t="shared" si="263"/>
        <v>7632328</v>
      </c>
      <c r="E775" s="222" t="s">
        <v>234</v>
      </c>
      <c r="F775" s="222" t="s">
        <v>234</v>
      </c>
      <c r="G775" s="222" t="s">
        <v>234</v>
      </c>
      <c r="H775" s="222" t="s">
        <v>234</v>
      </c>
      <c r="I775" s="222" t="s">
        <v>234</v>
      </c>
      <c r="J775" s="230">
        <v>7632328</v>
      </c>
      <c r="K775" s="222" t="s">
        <v>234</v>
      </c>
      <c r="L775" s="222" t="s">
        <v>234</v>
      </c>
      <c r="M775" s="230" t="s">
        <v>758</v>
      </c>
      <c r="N775" s="224"/>
      <c r="P775" s="225">
        <f>N775</f>
        <v>0</v>
      </c>
      <c r="R775" s="224"/>
      <c r="T775" s="225">
        <f>R775</f>
        <v>0</v>
      </c>
    </row>
    <row r="776" spans="1:20" ht="15" customHeight="1" x14ac:dyDescent="0.45">
      <c r="A776" s="201">
        <v>766</v>
      </c>
      <c r="B776" s="201">
        <f t="shared" si="262"/>
        <v>6</v>
      </c>
      <c r="C776" s="202">
        <f t="shared" si="263"/>
        <v>763233</v>
      </c>
      <c r="E776" s="222" t="s">
        <v>234</v>
      </c>
      <c r="F776" s="222" t="s">
        <v>234</v>
      </c>
      <c r="G776" s="222" t="s">
        <v>234</v>
      </c>
      <c r="H776" s="222" t="s">
        <v>234</v>
      </c>
      <c r="I776" s="229">
        <v>763233</v>
      </c>
      <c r="J776" s="222" t="s">
        <v>234</v>
      </c>
      <c r="K776" s="222" t="s">
        <v>234</v>
      </c>
      <c r="L776" s="222" t="s">
        <v>234</v>
      </c>
      <c r="M776" s="229" t="s">
        <v>382</v>
      </c>
      <c r="N776" s="224"/>
      <c r="P776" s="225">
        <f>N776</f>
        <v>0</v>
      </c>
      <c r="R776" s="224"/>
      <c r="T776" s="225">
        <f>R776</f>
        <v>0</v>
      </c>
    </row>
    <row r="777" spans="1:20" ht="15" customHeight="1" x14ac:dyDescent="0.45">
      <c r="A777" s="201">
        <v>767</v>
      </c>
      <c r="B777" s="201">
        <f t="shared" si="262"/>
        <v>6</v>
      </c>
      <c r="C777" s="202">
        <f t="shared" si="263"/>
        <v>763234</v>
      </c>
      <c r="E777" s="222" t="s">
        <v>234</v>
      </c>
      <c r="F777" s="222" t="s">
        <v>234</v>
      </c>
      <c r="G777" s="222" t="s">
        <v>234</v>
      </c>
      <c r="H777" s="222" t="s">
        <v>234</v>
      </c>
      <c r="I777" s="229">
        <v>763234</v>
      </c>
      <c r="J777" s="222" t="s">
        <v>234</v>
      </c>
      <c r="K777" s="222" t="s">
        <v>234</v>
      </c>
      <c r="L777" s="222" t="s">
        <v>234</v>
      </c>
      <c r="M777" s="229" t="s">
        <v>383</v>
      </c>
      <c r="N777" s="224"/>
      <c r="P777" s="225">
        <f>N777-P778-P779-P780</f>
        <v>0</v>
      </c>
      <c r="R777" s="224"/>
      <c r="T777" s="225">
        <f>R777+T778+T779+T780</f>
        <v>0</v>
      </c>
    </row>
    <row r="778" spans="1:20" ht="15" customHeight="1" x14ac:dyDescent="0.45">
      <c r="A778" s="201">
        <v>768</v>
      </c>
      <c r="B778" s="201">
        <f t="shared" si="262"/>
        <v>7</v>
      </c>
      <c r="C778" s="202">
        <f t="shared" si="263"/>
        <v>7632341</v>
      </c>
      <c r="E778" s="222" t="s">
        <v>234</v>
      </c>
      <c r="F778" s="222" t="s">
        <v>234</v>
      </c>
      <c r="G778" s="222" t="s">
        <v>234</v>
      </c>
      <c r="H778" s="222" t="s">
        <v>234</v>
      </c>
      <c r="I778" s="222" t="s">
        <v>234</v>
      </c>
      <c r="J778" s="230">
        <v>7632341</v>
      </c>
      <c r="K778" s="222" t="s">
        <v>234</v>
      </c>
      <c r="L778" s="222" t="s">
        <v>234</v>
      </c>
      <c r="M778" s="230" t="s">
        <v>383</v>
      </c>
      <c r="N778" s="224"/>
      <c r="P778" s="225">
        <f t="shared" ref="P778:P780" si="284">N778</f>
        <v>0</v>
      </c>
      <c r="R778" s="224"/>
      <c r="T778" s="225">
        <f t="shared" ref="T778:T780" si="285">R778</f>
        <v>0</v>
      </c>
    </row>
    <row r="779" spans="1:20" ht="15" customHeight="1" x14ac:dyDescent="0.45">
      <c r="A779" s="201">
        <v>769</v>
      </c>
      <c r="B779" s="201">
        <f t="shared" ref="B779:B839" si="286">LEN(C779)</f>
        <v>7</v>
      </c>
      <c r="C779" s="202">
        <f t="shared" ref="C779:C839" si="287">MAX(E779:L779)</f>
        <v>7632342</v>
      </c>
      <c r="E779" s="222" t="s">
        <v>234</v>
      </c>
      <c r="F779" s="222" t="s">
        <v>234</v>
      </c>
      <c r="G779" s="222" t="s">
        <v>234</v>
      </c>
      <c r="H779" s="222" t="s">
        <v>234</v>
      </c>
      <c r="I779" s="222" t="s">
        <v>234</v>
      </c>
      <c r="J779" s="230">
        <v>7632342</v>
      </c>
      <c r="K779" s="222" t="s">
        <v>234</v>
      </c>
      <c r="L779" s="222" t="s">
        <v>234</v>
      </c>
      <c r="M779" s="230" t="s">
        <v>1301</v>
      </c>
      <c r="N779" s="224"/>
      <c r="P779" s="225">
        <f t="shared" si="284"/>
        <v>0</v>
      </c>
      <c r="R779" s="224"/>
      <c r="T779" s="225">
        <f t="shared" si="285"/>
        <v>0</v>
      </c>
    </row>
    <row r="780" spans="1:20" ht="15" customHeight="1" x14ac:dyDescent="0.45">
      <c r="A780" s="201">
        <v>770</v>
      </c>
      <c r="B780" s="201">
        <f t="shared" si="286"/>
        <v>7</v>
      </c>
      <c r="C780" s="202">
        <f t="shared" si="287"/>
        <v>7632348</v>
      </c>
      <c r="E780" s="222" t="s">
        <v>234</v>
      </c>
      <c r="F780" s="222" t="s">
        <v>234</v>
      </c>
      <c r="G780" s="222" t="s">
        <v>234</v>
      </c>
      <c r="H780" s="222" t="s">
        <v>234</v>
      </c>
      <c r="I780" s="222" t="s">
        <v>234</v>
      </c>
      <c r="J780" s="230">
        <v>7632348</v>
      </c>
      <c r="K780" s="222" t="s">
        <v>234</v>
      </c>
      <c r="L780" s="222" t="s">
        <v>234</v>
      </c>
      <c r="M780" s="230" t="s">
        <v>760</v>
      </c>
      <c r="N780" s="224"/>
      <c r="P780" s="225">
        <f t="shared" si="284"/>
        <v>0</v>
      </c>
      <c r="R780" s="224"/>
      <c r="T780" s="225">
        <f t="shared" si="285"/>
        <v>0</v>
      </c>
    </row>
    <row r="781" spans="1:20" ht="15" customHeight="1" x14ac:dyDescent="0.45">
      <c r="A781" s="201">
        <v>771</v>
      </c>
      <c r="B781" s="201">
        <f t="shared" si="286"/>
        <v>6</v>
      </c>
      <c r="C781" s="202">
        <f t="shared" si="287"/>
        <v>763235</v>
      </c>
      <c r="E781" s="222" t="s">
        <v>234</v>
      </c>
      <c r="F781" s="222" t="s">
        <v>234</v>
      </c>
      <c r="G781" s="222" t="s">
        <v>234</v>
      </c>
      <c r="H781" s="222" t="s">
        <v>234</v>
      </c>
      <c r="I781" s="229">
        <v>763235</v>
      </c>
      <c r="J781" s="222" t="s">
        <v>234</v>
      </c>
      <c r="K781" s="222" t="s">
        <v>234</v>
      </c>
      <c r="L781" s="222" t="s">
        <v>234</v>
      </c>
      <c r="M781" s="229" t="s">
        <v>761</v>
      </c>
      <c r="N781" s="224"/>
      <c r="P781" s="225">
        <f>N781</f>
        <v>0</v>
      </c>
      <c r="R781" s="224"/>
      <c r="T781" s="225">
        <f>R781</f>
        <v>0</v>
      </c>
    </row>
    <row r="782" spans="1:20" ht="15" customHeight="1" x14ac:dyDescent="0.45">
      <c r="A782" s="201">
        <v>772</v>
      </c>
      <c r="B782" s="201">
        <f t="shared" si="286"/>
        <v>6</v>
      </c>
      <c r="C782" s="202">
        <f t="shared" si="287"/>
        <v>763236</v>
      </c>
      <c r="E782" s="222" t="s">
        <v>234</v>
      </c>
      <c r="F782" s="222" t="s">
        <v>234</v>
      </c>
      <c r="G782" s="222" t="s">
        <v>234</v>
      </c>
      <c r="H782" s="222" t="s">
        <v>234</v>
      </c>
      <c r="I782" s="229">
        <v>763236</v>
      </c>
      <c r="J782" s="222" t="s">
        <v>234</v>
      </c>
      <c r="K782" s="222" t="s">
        <v>234</v>
      </c>
      <c r="L782" s="222" t="s">
        <v>234</v>
      </c>
      <c r="M782" s="229" t="s">
        <v>762</v>
      </c>
      <c r="N782" s="224"/>
      <c r="P782" s="225">
        <f t="shared" ref="P782:P784" si="288">N782</f>
        <v>0</v>
      </c>
      <c r="R782" s="224"/>
      <c r="T782" s="225">
        <f t="shared" ref="T782:T784" si="289">R782</f>
        <v>0</v>
      </c>
    </row>
    <row r="783" spans="1:20" ht="15" customHeight="1" x14ac:dyDescent="0.45">
      <c r="A783" s="201">
        <v>773</v>
      </c>
      <c r="B783" s="201">
        <f t="shared" si="286"/>
        <v>6</v>
      </c>
      <c r="C783" s="202">
        <f t="shared" si="287"/>
        <v>763237</v>
      </c>
      <c r="E783" s="222" t="s">
        <v>234</v>
      </c>
      <c r="F783" s="222" t="s">
        <v>234</v>
      </c>
      <c r="G783" s="222" t="s">
        <v>234</v>
      </c>
      <c r="H783" s="222" t="s">
        <v>234</v>
      </c>
      <c r="I783" s="229">
        <v>763237</v>
      </c>
      <c r="J783" s="222" t="s">
        <v>234</v>
      </c>
      <c r="K783" s="222" t="s">
        <v>234</v>
      </c>
      <c r="L783" s="222" t="s">
        <v>234</v>
      </c>
      <c r="M783" s="229" t="s">
        <v>290</v>
      </c>
      <c r="N783" s="224"/>
      <c r="P783" s="225">
        <f t="shared" si="288"/>
        <v>0</v>
      </c>
      <c r="R783" s="224"/>
      <c r="T783" s="225">
        <f t="shared" si="289"/>
        <v>0</v>
      </c>
    </row>
    <row r="784" spans="1:20" ht="15" customHeight="1" x14ac:dyDescent="0.45">
      <c r="A784" s="201">
        <v>774</v>
      </c>
      <c r="B784" s="201">
        <f t="shared" si="286"/>
        <v>6</v>
      </c>
      <c r="C784" s="202">
        <f t="shared" si="287"/>
        <v>763238</v>
      </c>
      <c r="E784" s="222" t="s">
        <v>234</v>
      </c>
      <c r="F784" s="222" t="s">
        <v>234</v>
      </c>
      <c r="G784" s="222" t="s">
        <v>234</v>
      </c>
      <c r="H784" s="222" t="s">
        <v>234</v>
      </c>
      <c r="I784" s="229">
        <v>763238</v>
      </c>
      <c r="J784" s="222" t="s">
        <v>234</v>
      </c>
      <c r="K784" s="222" t="s">
        <v>234</v>
      </c>
      <c r="L784" s="222" t="s">
        <v>234</v>
      </c>
      <c r="M784" s="229" t="s">
        <v>387</v>
      </c>
      <c r="N784" s="224"/>
      <c r="P784" s="225">
        <f t="shared" si="288"/>
        <v>0</v>
      </c>
      <c r="R784" s="224"/>
      <c r="T784" s="225">
        <f t="shared" si="289"/>
        <v>0</v>
      </c>
    </row>
    <row r="785" spans="1:20" ht="15" customHeight="1" x14ac:dyDescent="0.45">
      <c r="A785" s="201">
        <v>775</v>
      </c>
      <c r="B785" s="201">
        <f t="shared" si="286"/>
        <v>5</v>
      </c>
      <c r="C785" s="202">
        <f t="shared" si="287"/>
        <v>76324</v>
      </c>
      <c r="E785" s="222" t="s">
        <v>234</v>
      </c>
      <c r="F785" s="222" t="s">
        <v>234</v>
      </c>
      <c r="G785" s="222" t="s">
        <v>234</v>
      </c>
      <c r="H785" s="227">
        <v>76324</v>
      </c>
      <c r="I785" s="222" t="s">
        <v>234</v>
      </c>
      <c r="J785" s="222" t="s">
        <v>234</v>
      </c>
      <c r="K785" s="222" t="s">
        <v>234</v>
      </c>
      <c r="L785" s="222" t="s">
        <v>234</v>
      </c>
      <c r="M785" s="227" t="s">
        <v>763</v>
      </c>
      <c r="N785" s="224"/>
      <c r="P785" s="225">
        <f>N785-P786-P787-P788-P789-P790-P791</f>
        <v>0</v>
      </c>
      <c r="R785" s="224"/>
      <c r="T785" s="225">
        <f>R785+T786+T790+T791</f>
        <v>0</v>
      </c>
    </row>
    <row r="786" spans="1:20" ht="15" customHeight="1" x14ac:dyDescent="0.45">
      <c r="A786" s="201">
        <v>776</v>
      </c>
      <c r="B786" s="201">
        <f t="shared" si="286"/>
        <v>6</v>
      </c>
      <c r="C786" s="202">
        <f t="shared" si="287"/>
        <v>763241</v>
      </c>
      <c r="E786" s="222" t="s">
        <v>234</v>
      </c>
      <c r="F786" s="222" t="s">
        <v>234</v>
      </c>
      <c r="G786" s="222" t="s">
        <v>234</v>
      </c>
      <c r="H786" s="222" t="s">
        <v>234</v>
      </c>
      <c r="I786" s="229">
        <v>763241</v>
      </c>
      <c r="J786" s="222" t="s">
        <v>234</v>
      </c>
      <c r="K786" s="222" t="s">
        <v>234</v>
      </c>
      <c r="L786" s="222" t="s">
        <v>234</v>
      </c>
      <c r="M786" s="229" t="s">
        <v>706</v>
      </c>
      <c r="N786" s="224"/>
      <c r="P786" s="225">
        <f>N786-P787-P788-P789</f>
        <v>0</v>
      </c>
      <c r="R786" s="224"/>
      <c r="T786" s="225">
        <f>R786+T787+T788+T789</f>
        <v>0</v>
      </c>
    </row>
    <row r="787" spans="1:20" ht="15" customHeight="1" x14ac:dyDescent="0.45">
      <c r="A787" s="201">
        <v>777</v>
      </c>
      <c r="B787" s="201">
        <f t="shared" si="286"/>
        <v>7</v>
      </c>
      <c r="C787" s="202">
        <f t="shared" si="287"/>
        <v>7632411</v>
      </c>
      <c r="E787" s="222" t="s">
        <v>234</v>
      </c>
      <c r="F787" s="222" t="s">
        <v>234</v>
      </c>
      <c r="G787" s="222" t="s">
        <v>234</v>
      </c>
      <c r="H787" s="222" t="s">
        <v>234</v>
      </c>
      <c r="I787" s="222" t="s">
        <v>234</v>
      </c>
      <c r="J787" s="230">
        <v>7632411</v>
      </c>
      <c r="K787" s="222" t="s">
        <v>234</v>
      </c>
      <c r="L787" s="222" t="s">
        <v>234</v>
      </c>
      <c r="M787" s="230" t="s">
        <v>294</v>
      </c>
      <c r="N787" s="224"/>
      <c r="P787" s="225">
        <f t="shared" ref="P787:P789" si="290">N787</f>
        <v>0</v>
      </c>
      <c r="R787" s="224"/>
      <c r="T787" s="225">
        <f t="shared" ref="T787:T789" si="291">R787</f>
        <v>0</v>
      </c>
    </row>
    <row r="788" spans="1:20" ht="15" customHeight="1" x14ac:dyDescent="0.45">
      <c r="A788" s="201">
        <v>778</v>
      </c>
      <c r="B788" s="201">
        <f t="shared" si="286"/>
        <v>7</v>
      </c>
      <c r="C788" s="202">
        <f t="shared" si="287"/>
        <v>7632412</v>
      </c>
      <c r="E788" s="222" t="s">
        <v>234</v>
      </c>
      <c r="F788" s="222" t="s">
        <v>234</v>
      </c>
      <c r="G788" s="222" t="s">
        <v>234</v>
      </c>
      <c r="H788" s="222" t="s">
        <v>234</v>
      </c>
      <c r="I788" s="222" t="s">
        <v>234</v>
      </c>
      <c r="J788" s="230">
        <v>7632412</v>
      </c>
      <c r="K788" s="222" t="s">
        <v>234</v>
      </c>
      <c r="L788" s="222" t="s">
        <v>234</v>
      </c>
      <c r="M788" s="230" t="s">
        <v>707</v>
      </c>
      <c r="N788" s="224"/>
      <c r="P788" s="225">
        <f t="shared" si="290"/>
        <v>0</v>
      </c>
      <c r="R788" s="224"/>
      <c r="T788" s="225">
        <f t="shared" si="291"/>
        <v>0</v>
      </c>
    </row>
    <row r="789" spans="1:20" ht="15" customHeight="1" x14ac:dyDescent="0.45">
      <c r="A789" s="201">
        <v>779</v>
      </c>
      <c r="B789" s="201">
        <f t="shared" si="286"/>
        <v>7</v>
      </c>
      <c r="C789" s="202">
        <f t="shared" si="287"/>
        <v>7632413</v>
      </c>
      <c r="E789" s="222" t="s">
        <v>234</v>
      </c>
      <c r="F789" s="222" t="s">
        <v>234</v>
      </c>
      <c r="G789" s="222" t="s">
        <v>234</v>
      </c>
      <c r="H789" s="222" t="s">
        <v>234</v>
      </c>
      <c r="I789" s="222" t="s">
        <v>234</v>
      </c>
      <c r="J789" s="230">
        <v>7632413</v>
      </c>
      <c r="K789" s="222" t="s">
        <v>234</v>
      </c>
      <c r="L789" s="222" t="s">
        <v>234</v>
      </c>
      <c r="M789" s="230" t="s">
        <v>716</v>
      </c>
      <c r="N789" s="224"/>
      <c r="P789" s="225">
        <f t="shared" si="290"/>
        <v>0</v>
      </c>
      <c r="R789" s="224"/>
      <c r="T789" s="225">
        <f t="shared" si="291"/>
        <v>0</v>
      </c>
    </row>
    <row r="790" spans="1:20" ht="15" customHeight="1" x14ac:dyDescent="0.45">
      <c r="A790" s="201">
        <v>780</v>
      </c>
      <c r="B790" s="201">
        <f t="shared" si="286"/>
        <v>6</v>
      </c>
      <c r="C790" s="202">
        <f t="shared" si="287"/>
        <v>763242</v>
      </c>
      <c r="E790" s="222" t="s">
        <v>234</v>
      </c>
      <c r="F790" s="222" t="s">
        <v>234</v>
      </c>
      <c r="G790" s="222" t="s">
        <v>234</v>
      </c>
      <c r="H790" s="222" t="s">
        <v>234</v>
      </c>
      <c r="I790" s="229">
        <v>763242</v>
      </c>
      <c r="J790" s="222" t="s">
        <v>234</v>
      </c>
      <c r="K790" s="222" t="s">
        <v>234</v>
      </c>
      <c r="L790" s="222" t="s">
        <v>234</v>
      </c>
      <c r="M790" s="229" t="s">
        <v>378</v>
      </c>
      <c r="N790" s="224"/>
      <c r="P790" s="225">
        <f>N790</f>
        <v>0</v>
      </c>
      <c r="R790" s="224"/>
      <c r="T790" s="225">
        <f>R790</f>
        <v>0</v>
      </c>
    </row>
    <row r="791" spans="1:20" ht="15" customHeight="1" x14ac:dyDescent="0.45">
      <c r="A791" s="201">
        <v>781</v>
      </c>
      <c r="B791" s="201">
        <f t="shared" si="286"/>
        <v>6</v>
      </c>
      <c r="C791" s="202">
        <f t="shared" si="287"/>
        <v>763248</v>
      </c>
      <c r="E791" s="222" t="s">
        <v>234</v>
      </c>
      <c r="F791" s="222" t="s">
        <v>234</v>
      </c>
      <c r="G791" s="222" t="s">
        <v>234</v>
      </c>
      <c r="H791" s="222" t="s">
        <v>234</v>
      </c>
      <c r="I791" s="229">
        <v>763248</v>
      </c>
      <c r="J791" s="222" t="s">
        <v>234</v>
      </c>
      <c r="K791" s="222" t="s">
        <v>234</v>
      </c>
      <c r="L791" s="222" t="s">
        <v>234</v>
      </c>
      <c r="M791" s="229" t="s">
        <v>746</v>
      </c>
      <c r="N791" s="224"/>
      <c r="P791" s="225">
        <f>N791</f>
        <v>0</v>
      </c>
      <c r="R791" s="224"/>
      <c r="T791" s="225">
        <f>R791</f>
        <v>0</v>
      </c>
    </row>
    <row r="792" spans="1:20" ht="15" customHeight="1" x14ac:dyDescent="0.45">
      <c r="A792" s="201">
        <v>782</v>
      </c>
      <c r="B792" s="201">
        <f t="shared" si="286"/>
        <v>3</v>
      </c>
      <c r="C792" s="202">
        <f t="shared" si="287"/>
        <v>764</v>
      </c>
      <c r="E792" s="222" t="s">
        <v>234</v>
      </c>
      <c r="F792" s="223">
        <v>764</v>
      </c>
      <c r="G792" s="222" t="s">
        <v>234</v>
      </c>
      <c r="H792" s="222" t="s">
        <v>234</v>
      </c>
      <c r="I792" s="222" t="s">
        <v>234</v>
      </c>
      <c r="J792" s="222" t="s">
        <v>234</v>
      </c>
      <c r="K792" s="222" t="s">
        <v>234</v>
      </c>
      <c r="L792" s="222" t="s">
        <v>234</v>
      </c>
      <c r="M792" s="223" t="s">
        <v>1419</v>
      </c>
      <c r="N792" s="224"/>
      <c r="P792" s="225">
        <f>N792-SUM(P793:P807)</f>
        <v>0</v>
      </c>
      <c r="R792" s="224"/>
      <c r="T792" s="225">
        <f>R792+T793+T794+T795+T796+T797+T798+T799+T800</f>
        <v>0</v>
      </c>
    </row>
    <row r="793" spans="1:20" ht="15" customHeight="1" x14ac:dyDescent="0.45">
      <c r="A793" s="201">
        <v>783</v>
      </c>
      <c r="B793" s="201">
        <f t="shared" si="286"/>
        <v>4</v>
      </c>
      <c r="C793" s="202">
        <f t="shared" si="287"/>
        <v>7641</v>
      </c>
      <c r="E793" s="222" t="s">
        <v>234</v>
      </c>
      <c r="F793" s="222" t="s">
        <v>234</v>
      </c>
      <c r="G793" s="226">
        <v>7641</v>
      </c>
      <c r="H793" s="222" t="s">
        <v>234</v>
      </c>
      <c r="I793" s="222" t="s">
        <v>234</v>
      </c>
      <c r="J793" s="222" t="s">
        <v>234</v>
      </c>
      <c r="K793" s="222" t="s">
        <v>234</v>
      </c>
      <c r="L793" s="222" t="s">
        <v>234</v>
      </c>
      <c r="M793" s="226" t="s">
        <v>958</v>
      </c>
      <c r="N793" s="224"/>
      <c r="P793" s="225">
        <f>N793</f>
        <v>0</v>
      </c>
      <c r="R793" s="224"/>
      <c r="T793" s="225">
        <f>R793</f>
        <v>0</v>
      </c>
    </row>
    <row r="794" spans="1:20" ht="15" customHeight="1" x14ac:dyDescent="0.45">
      <c r="A794" s="201">
        <v>784</v>
      </c>
      <c r="B794" s="201">
        <f t="shared" si="286"/>
        <v>4</v>
      </c>
      <c r="C794" s="202">
        <f t="shared" si="287"/>
        <v>7642</v>
      </c>
      <c r="E794" s="222" t="s">
        <v>234</v>
      </c>
      <c r="F794" s="222" t="s">
        <v>234</v>
      </c>
      <c r="G794" s="226">
        <v>7642</v>
      </c>
      <c r="H794" s="222" t="s">
        <v>234</v>
      </c>
      <c r="I794" s="222" t="s">
        <v>234</v>
      </c>
      <c r="J794" s="222" t="s">
        <v>234</v>
      </c>
      <c r="K794" s="222" t="s">
        <v>234</v>
      </c>
      <c r="L794" s="222" t="s">
        <v>234</v>
      </c>
      <c r="M794" s="226" t="s">
        <v>1420</v>
      </c>
      <c r="N794" s="224"/>
      <c r="P794" s="225">
        <f t="shared" ref="P794:P799" si="292">N794</f>
        <v>0</v>
      </c>
      <c r="R794" s="224"/>
      <c r="T794" s="225">
        <f t="shared" ref="T794:T799" si="293">R794</f>
        <v>0</v>
      </c>
    </row>
    <row r="795" spans="1:20" ht="15" customHeight="1" x14ac:dyDescent="0.45">
      <c r="A795" s="201">
        <v>785</v>
      </c>
      <c r="B795" s="201">
        <f t="shared" si="286"/>
        <v>4</v>
      </c>
      <c r="C795" s="202">
        <f t="shared" si="287"/>
        <v>7643</v>
      </c>
      <c r="E795" s="222" t="s">
        <v>234</v>
      </c>
      <c r="F795" s="222" t="s">
        <v>234</v>
      </c>
      <c r="G795" s="226">
        <v>7643</v>
      </c>
      <c r="H795" s="222" t="s">
        <v>234</v>
      </c>
      <c r="I795" s="222" t="s">
        <v>234</v>
      </c>
      <c r="J795" s="222" t="s">
        <v>234</v>
      </c>
      <c r="K795" s="222" t="s">
        <v>234</v>
      </c>
      <c r="L795" s="222" t="s">
        <v>234</v>
      </c>
      <c r="M795" s="226" t="s">
        <v>1421</v>
      </c>
      <c r="N795" s="224"/>
      <c r="P795" s="225">
        <f t="shared" si="292"/>
        <v>0</v>
      </c>
      <c r="R795" s="224"/>
      <c r="T795" s="225">
        <f t="shared" si="293"/>
        <v>0</v>
      </c>
    </row>
    <row r="796" spans="1:20" ht="15" customHeight="1" x14ac:dyDescent="0.45">
      <c r="A796" s="201">
        <v>786</v>
      </c>
      <c r="B796" s="201">
        <f t="shared" si="286"/>
        <v>4</v>
      </c>
      <c r="C796" s="202">
        <f t="shared" si="287"/>
        <v>7644</v>
      </c>
      <c r="E796" s="222" t="s">
        <v>234</v>
      </c>
      <c r="F796" s="222" t="s">
        <v>234</v>
      </c>
      <c r="G796" s="226">
        <v>7644</v>
      </c>
      <c r="H796" s="222" t="s">
        <v>234</v>
      </c>
      <c r="I796" s="222" t="s">
        <v>234</v>
      </c>
      <c r="J796" s="222" t="s">
        <v>234</v>
      </c>
      <c r="K796" s="222" t="s">
        <v>234</v>
      </c>
      <c r="L796" s="222" t="s">
        <v>234</v>
      </c>
      <c r="M796" s="226" t="s">
        <v>951</v>
      </c>
      <c r="N796" s="224"/>
      <c r="P796" s="225">
        <f t="shared" si="292"/>
        <v>0</v>
      </c>
      <c r="R796" s="224"/>
      <c r="T796" s="225">
        <f t="shared" si="293"/>
        <v>0</v>
      </c>
    </row>
    <row r="797" spans="1:20" ht="15" customHeight="1" x14ac:dyDescent="0.45">
      <c r="A797" s="201">
        <v>787</v>
      </c>
      <c r="B797" s="201">
        <f t="shared" si="286"/>
        <v>4</v>
      </c>
      <c r="C797" s="202">
        <f t="shared" si="287"/>
        <v>7645</v>
      </c>
      <c r="E797" s="222" t="s">
        <v>234</v>
      </c>
      <c r="F797" s="222" t="s">
        <v>234</v>
      </c>
      <c r="G797" s="226">
        <v>7645</v>
      </c>
      <c r="H797" s="222" t="s">
        <v>234</v>
      </c>
      <c r="I797" s="222" t="s">
        <v>234</v>
      </c>
      <c r="J797" s="222" t="s">
        <v>234</v>
      </c>
      <c r="K797" s="222" t="s">
        <v>234</v>
      </c>
      <c r="L797" s="222" t="s">
        <v>234</v>
      </c>
      <c r="M797" s="226" t="s">
        <v>952</v>
      </c>
      <c r="N797" s="224"/>
      <c r="P797" s="225">
        <f t="shared" si="292"/>
        <v>0</v>
      </c>
      <c r="R797" s="224"/>
      <c r="T797" s="225">
        <f t="shared" si="293"/>
        <v>0</v>
      </c>
    </row>
    <row r="798" spans="1:20" ht="15" customHeight="1" x14ac:dyDescent="0.45">
      <c r="A798" s="201">
        <v>788</v>
      </c>
      <c r="B798" s="201">
        <f t="shared" si="286"/>
        <v>4</v>
      </c>
      <c r="C798" s="202">
        <f t="shared" si="287"/>
        <v>7646</v>
      </c>
      <c r="E798" s="222" t="s">
        <v>234</v>
      </c>
      <c r="F798" s="222" t="s">
        <v>234</v>
      </c>
      <c r="G798" s="226">
        <v>7646</v>
      </c>
      <c r="H798" s="222" t="s">
        <v>234</v>
      </c>
      <c r="I798" s="222" t="s">
        <v>234</v>
      </c>
      <c r="J798" s="222" t="s">
        <v>234</v>
      </c>
      <c r="K798" s="222" t="s">
        <v>234</v>
      </c>
      <c r="L798" s="222" t="s">
        <v>234</v>
      </c>
      <c r="M798" s="226" t="s">
        <v>1387</v>
      </c>
      <c r="N798" s="224"/>
      <c r="P798" s="225">
        <f t="shared" si="292"/>
        <v>0</v>
      </c>
      <c r="R798" s="224"/>
      <c r="T798" s="225">
        <f t="shared" si="293"/>
        <v>0</v>
      </c>
    </row>
    <row r="799" spans="1:20" ht="15" customHeight="1" x14ac:dyDescent="0.45">
      <c r="A799" s="201">
        <v>789</v>
      </c>
      <c r="B799" s="201">
        <f t="shared" si="286"/>
        <v>4</v>
      </c>
      <c r="C799" s="202">
        <f t="shared" si="287"/>
        <v>7647</v>
      </c>
      <c r="E799" s="222" t="s">
        <v>234</v>
      </c>
      <c r="F799" s="222" t="s">
        <v>234</v>
      </c>
      <c r="G799" s="226">
        <v>7647</v>
      </c>
      <c r="H799" s="222" t="s">
        <v>234</v>
      </c>
      <c r="I799" s="222" t="s">
        <v>234</v>
      </c>
      <c r="J799" s="222" t="s">
        <v>234</v>
      </c>
      <c r="K799" s="222" t="s">
        <v>234</v>
      </c>
      <c r="L799" s="222" t="s">
        <v>234</v>
      </c>
      <c r="M799" s="226" t="s">
        <v>954</v>
      </c>
      <c r="N799" s="224"/>
      <c r="P799" s="225">
        <f t="shared" si="292"/>
        <v>0</v>
      </c>
      <c r="R799" s="224"/>
      <c r="T799" s="225">
        <f t="shared" si="293"/>
        <v>0</v>
      </c>
    </row>
    <row r="800" spans="1:20" ht="15" customHeight="1" x14ac:dyDescent="0.45">
      <c r="A800" s="201">
        <v>790</v>
      </c>
      <c r="B800" s="201">
        <f t="shared" si="286"/>
        <v>4</v>
      </c>
      <c r="C800" s="202">
        <f t="shared" si="287"/>
        <v>7648</v>
      </c>
      <c r="E800" s="222" t="s">
        <v>234</v>
      </c>
      <c r="F800" s="222" t="s">
        <v>234</v>
      </c>
      <c r="G800" s="226">
        <v>7648</v>
      </c>
      <c r="H800" s="222" t="s">
        <v>234</v>
      </c>
      <c r="I800" s="222" t="s">
        <v>234</v>
      </c>
      <c r="J800" s="222" t="s">
        <v>234</v>
      </c>
      <c r="K800" s="222" t="s">
        <v>234</v>
      </c>
      <c r="L800" s="222" t="s">
        <v>234</v>
      </c>
      <c r="M800" s="226" t="s">
        <v>1422</v>
      </c>
      <c r="N800" s="224"/>
      <c r="P800" s="225">
        <f>N800-P801-P802-P803-P804-P805-P806-P807</f>
        <v>0</v>
      </c>
      <c r="R800" s="224"/>
      <c r="T800" s="225">
        <f>R800+T801+T806+T807</f>
        <v>0</v>
      </c>
    </row>
    <row r="801" spans="1:20" ht="15" customHeight="1" x14ac:dyDescent="0.45">
      <c r="A801" s="201">
        <v>791</v>
      </c>
      <c r="B801" s="201">
        <f t="shared" si="286"/>
        <v>5</v>
      </c>
      <c r="C801" s="202">
        <f t="shared" si="287"/>
        <v>76481</v>
      </c>
      <c r="E801" s="222" t="s">
        <v>234</v>
      </c>
      <c r="F801" s="222" t="s">
        <v>234</v>
      </c>
      <c r="G801" s="222" t="s">
        <v>234</v>
      </c>
      <c r="H801" s="227">
        <v>76481</v>
      </c>
      <c r="I801" s="222" t="s">
        <v>234</v>
      </c>
      <c r="J801" s="222" t="s">
        <v>234</v>
      </c>
      <c r="K801" s="222" t="s">
        <v>234</v>
      </c>
      <c r="L801" s="222" t="s">
        <v>234</v>
      </c>
      <c r="M801" s="227" t="s">
        <v>1013</v>
      </c>
      <c r="N801" s="224"/>
      <c r="P801" s="225">
        <f>N801-P802-P803-P804-P805</f>
        <v>0</v>
      </c>
      <c r="R801" s="224"/>
      <c r="T801" s="225">
        <f>R801+T802+T803+T804+T805</f>
        <v>0</v>
      </c>
    </row>
    <row r="802" spans="1:20" ht="15" customHeight="1" x14ac:dyDescent="0.45">
      <c r="A802" s="201">
        <v>792</v>
      </c>
      <c r="B802" s="201">
        <f t="shared" si="286"/>
        <v>6</v>
      </c>
      <c r="C802" s="202">
        <f t="shared" si="287"/>
        <v>764811</v>
      </c>
      <c r="E802" s="222" t="s">
        <v>234</v>
      </c>
      <c r="F802" s="222" t="s">
        <v>234</v>
      </c>
      <c r="G802" s="222" t="s">
        <v>234</v>
      </c>
      <c r="H802" s="222" t="s">
        <v>234</v>
      </c>
      <c r="I802" s="229">
        <v>764811</v>
      </c>
      <c r="J802" s="222" t="s">
        <v>234</v>
      </c>
      <c r="K802" s="222" t="s">
        <v>234</v>
      </c>
      <c r="L802" s="222" t="s">
        <v>234</v>
      </c>
      <c r="M802" s="229" t="s">
        <v>1014</v>
      </c>
      <c r="N802" s="224"/>
      <c r="P802" s="225">
        <f t="shared" ref="P802:P805" si="294">N802</f>
        <v>0</v>
      </c>
      <c r="R802" s="224"/>
      <c r="T802" s="225">
        <f t="shared" ref="T802:T805" si="295">R802</f>
        <v>0</v>
      </c>
    </row>
    <row r="803" spans="1:20" ht="15" customHeight="1" x14ac:dyDescent="0.45">
      <c r="A803" s="201">
        <v>793</v>
      </c>
      <c r="B803" s="201">
        <f t="shared" si="286"/>
        <v>6</v>
      </c>
      <c r="C803" s="202">
        <f t="shared" si="287"/>
        <v>764812</v>
      </c>
      <c r="E803" s="222" t="s">
        <v>234</v>
      </c>
      <c r="F803" s="222" t="s">
        <v>234</v>
      </c>
      <c r="G803" s="222" t="s">
        <v>234</v>
      </c>
      <c r="H803" s="222" t="s">
        <v>234</v>
      </c>
      <c r="I803" s="229">
        <v>764812</v>
      </c>
      <c r="J803" s="222" t="s">
        <v>234</v>
      </c>
      <c r="K803" s="222" t="s">
        <v>234</v>
      </c>
      <c r="L803" s="222" t="s">
        <v>234</v>
      </c>
      <c r="M803" s="229" t="s">
        <v>1015</v>
      </c>
      <c r="N803" s="224"/>
      <c r="P803" s="225">
        <f t="shared" si="294"/>
        <v>0</v>
      </c>
      <c r="R803" s="224"/>
      <c r="T803" s="225">
        <f t="shared" si="295"/>
        <v>0</v>
      </c>
    </row>
    <row r="804" spans="1:20" ht="15" customHeight="1" x14ac:dyDescent="0.45">
      <c r="A804" s="201">
        <v>794</v>
      </c>
      <c r="B804" s="201">
        <f t="shared" si="286"/>
        <v>6</v>
      </c>
      <c r="C804" s="202">
        <f t="shared" si="287"/>
        <v>764813</v>
      </c>
      <c r="E804" s="222" t="s">
        <v>234</v>
      </c>
      <c r="F804" s="222" t="s">
        <v>234</v>
      </c>
      <c r="G804" s="222" t="s">
        <v>234</v>
      </c>
      <c r="H804" s="222" t="s">
        <v>234</v>
      </c>
      <c r="I804" s="229">
        <v>764813</v>
      </c>
      <c r="J804" s="222" t="s">
        <v>234</v>
      </c>
      <c r="K804" s="222" t="s">
        <v>234</v>
      </c>
      <c r="L804" s="222" t="s">
        <v>234</v>
      </c>
      <c r="M804" s="229" t="s">
        <v>1016</v>
      </c>
      <c r="N804" s="224"/>
      <c r="P804" s="225">
        <f t="shared" si="294"/>
        <v>0</v>
      </c>
      <c r="R804" s="224"/>
      <c r="T804" s="225">
        <f t="shared" si="295"/>
        <v>0</v>
      </c>
    </row>
    <row r="805" spans="1:20" ht="15" customHeight="1" x14ac:dyDescent="0.45">
      <c r="A805" s="201">
        <v>795</v>
      </c>
      <c r="B805" s="201">
        <f t="shared" si="286"/>
        <v>6</v>
      </c>
      <c r="C805" s="202">
        <f t="shared" si="287"/>
        <v>764818</v>
      </c>
      <c r="E805" s="222" t="s">
        <v>234</v>
      </c>
      <c r="F805" s="222" t="s">
        <v>234</v>
      </c>
      <c r="G805" s="222" t="s">
        <v>234</v>
      </c>
      <c r="H805" s="222" t="s">
        <v>234</v>
      </c>
      <c r="I805" s="229">
        <v>764818</v>
      </c>
      <c r="J805" s="222" t="s">
        <v>234</v>
      </c>
      <c r="K805" s="222" t="s">
        <v>234</v>
      </c>
      <c r="L805" s="222" t="s">
        <v>234</v>
      </c>
      <c r="M805" s="229" t="s">
        <v>1017</v>
      </c>
      <c r="N805" s="224"/>
      <c r="P805" s="225">
        <f t="shared" si="294"/>
        <v>0</v>
      </c>
      <c r="R805" s="224"/>
      <c r="T805" s="225">
        <f t="shared" si="295"/>
        <v>0</v>
      </c>
    </row>
    <row r="806" spans="1:20" ht="15" customHeight="1" x14ac:dyDescent="0.45">
      <c r="A806" s="201">
        <v>796</v>
      </c>
      <c r="B806" s="201">
        <f t="shared" si="286"/>
        <v>5</v>
      </c>
      <c r="C806" s="202">
        <f t="shared" si="287"/>
        <v>76482</v>
      </c>
      <c r="E806" s="222" t="s">
        <v>234</v>
      </c>
      <c r="F806" s="222" t="s">
        <v>234</v>
      </c>
      <c r="G806" s="222" t="s">
        <v>234</v>
      </c>
      <c r="H806" s="227">
        <v>76482</v>
      </c>
      <c r="I806" s="222" t="s">
        <v>234</v>
      </c>
      <c r="J806" s="222" t="s">
        <v>234</v>
      </c>
      <c r="K806" s="222" t="s">
        <v>234</v>
      </c>
      <c r="L806" s="222" t="s">
        <v>234</v>
      </c>
      <c r="M806" s="227" t="s">
        <v>1018</v>
      </c>
      <c r="N806" s="224"/>
      <c r="P806" s="225">
        <f>N806</f>
        <v>0</v>
      </c>
      <c r="R806" s="224"/>
      <c r="T806" s="225">
        <f>R806</f>
        <v>0</v>
      </c>
    </row>
    <row r="807" spans="1:20" ht="15" customHeight="1" x14ac:dyDescent="0.45">
      <c r="A807" s="201">
        <v>797</v>
      </c>
      <c r="B807" s="201">
        <f t="shared" si="286"/>
        <v>5</v>
      </c>
      <c r="C807" s="202">
        <f t="shared" si="287"/>
        <v>76483</v>
      </c>
      <c r="E807" s="222" t="s">
        <v>234</v>
      </c>
      <c r="F807" s="222" t="s">
        <v>234</v>
      </c>
      <c r="G807" s="222" t="s">
        <v>234</v>
      </c>
      <c r="H807" s="227">
        <v>76483</v>
      </c>
      <c r="I807" s="222" t="s">
        <v>234</v>
      </c>
      <c r="J807" s="222" t="s">
        <v>234</v>
      </c>
      <c r="K807" s="222" t="s">
        <v>234</v>
      </c>
      <c r="L807" s="222" t="s">
        <v>234</v>
      </c>
      <c r="M807" s="227" t="s">
        <v>1019</v>
      </c>
      <c r="N807" s="224"/>
      <c r="P807" s="225">
        <f>N807</f>
        <v>0</v>
      </c>
      <c r="R807" s="224"/>
      <c r="T807" s="225">
        <f>R807</f>
        <v>0</v>
      </c>
    </row>
    <row r="808" spans="1:20" ht="15" customHeight="1" x14ac:dyDescent="0.45">
      <c r="A808" s="201">
        <v>798</v>
      </c>
      <c r="B808" s="201">
        <f t="shared" si="286"/>
        <v>3</v>
      </c>
      <c r="C808" s="202">
        <f t="shared" si="287"/>
        <v>765</v>
      </c>
      <c r="E808" s="222" t="s">
        <v>234</v>
      </c>
      <c r="F808" s="223">
        <v>765</v>
      </c>
      <c r="G808" s="222" t="s">
        <v>234</v>
      </c>
      <c r="H808" s="222" t="s">
        <v>234</v>
      </c>
      <c r="I808" s="222" t="s">
        <v>234</v>
      </c>
      <c r="J808" s="222" t="s">
        <v>234</v>
      </c>
      <c r="K808" s="222" t="s">
        <v>234</v>
      </c>
      <c r="L808" s="222" t="s">
        <v>234</v>
      </c>
      <c r="M808" s="223" t="s">
        <v>1423</v>
      </c>
      <c r="N808" s="224"/>
      <c r="P808" s="225">
        <f>N808-P809-P810</f>
        <v>0</v>
      </c>
      <c r="R808" s="224"/>
      <c r="T808" s="225">
        <f>R808+T809+T810</f>
        <v>0</v>
      </c>
    </row>
    <row r="809" spans="1:20" ht="15" customHeight="1" x14ac:dyDescent="0.45">
      <c r="A809" s="201">
        <v>799</v>
      </c>
      <c r="B809" s="201">
        <f t="shared" si="286"/>
        <v>4</v>
      </c>
      <c r="C809" s="202">
        <f t="shared" si="287"/>
        <v>7651</v>
      </c>
      <c r="E809" s="222" t="s">
        <v>234</v>
      </c>
      <c r="F809" s="222" t="s">
        <v>234</v>
      </c>
      <c r="G809" s="226">
        <v>7651</v>
      </c>
      <c r="H809" s="222" t="s">
        <v>234</v>
      </c>
      <c r="I809" s="222" t="s">
        <v>234</v>
      </c>
      <c r="J809" s="222" t="s">
        <v>234</v>
      </c>
      <c r="K809" s="222" t="s">
        <v>234</v>
      </c>
      <c r="L809" s="222" t="s">
        <v>234</v>
      </c>
      <c r="M809" s="226" t="s">
        <v>1424</v>
      </c>
      <c r="N809" s="224"/>
      <c r="P809" s="225">
        <f>N809</f>
        <v>0</v>
      </c>
      <c r="R809" s="224"/>
      <c r="T809" s="225">
        <f>R809</f>
        <v>0</v>
      </c>
    </row>
    <row r="810" spans="1:20" ht="15" customHeight="1" x14ac:dyDescent="0.45">
      <c r="A810" s="201">
        <v>800</v>
      </c>
      <c r="B810" s="201">
        <f t="shared" si="286"/>
        <v>4</v>
      </c>
      <c r="C810" s="202">
        <f t="shared" si="287"/>
        <v>7652</v>
      </c>
      <c r="E810" s="222" t="s">
        <v>234</v>
      </c>
      <c r="F810" s="222" t="s">
        <v>234</v>
      </c>
      <c r="G810" s="226">
        <v>7652</v>
      </c>
      <c r="H810" s="222" t="s">
        <v>234</v>
      </c>
      <c r="I810" s="222" t="s">
        <v>234</v>
      </c>
      <c r="J810" s="222" t="s">
        <v>234</v>
      </c>
      <c r="K810" s="222" t="s">
        <v>234</v>
      </c>
      <c r="L810" s="222" t="s">
        <v>234</v>
      </c>
      <c r="M810" s="226" t="s">
        <v>777</v>
      </c>
      <c r="N810" s="224"/>
      <c r="P810" s="225">
        <f>N810</f>
        <v>0</v>
      </c>
      <c r="R810" s="224"/>
      <c r="T810" s="225">
        <f>R810</f>
        <v>0</v>
      </c>
    </row>
    <row r="811" spans="1:20" ht="15" customHeight="1" x14ac:dyDescent="0.45">
      <c r="A811" s="201">
        <v>801</v>
      </c>
      <c r="B811" s="201">
        <f t="shared" si="286"/>
        <v>3</v>
      </c>
      <c r="C811" s="202">
        <f t="shared" si="287"/>
        <v>768</v>
      </c>
      <c r="E811" s="222" t="s">
        <v>234</v>
      </c>
      <c r="F811" s="223">
        <v>768</v>
      </c>
      <c r="G811" s="222" t="s">
        <v>234</v>
      </c>
      <c r="H811" s="222" t="s">
        <v>234</v>
      </c>
      <c r="I811" s="222" t="s">
        <v>234</v>
      </c>
      <c r="J811" s="222" t="s">
        <v>234</v>
      </c>
      <c r="K811" s="222" t="s">
        <v>234</v>
      </c>
      <c r="L811" s="222" t="s">
        <v>234</v>
      </c>
      <c r="M811" s="223" t="s">
        <v>1425</v>
      </c>
      <c r="N811" s="224"/>
      <c r="P811" s="225">
        <f>N811-P812-P813-P814-P815-P816-P817-P818-P819-P820-P821-P822-P823</f>
        <v>0</v>
      </c>
      <c r="R811" s="224"/>
      <c r="T811" s="225">
        <f>R811+T812+T813+T816+T817+T818+T819+T820</f>
        <v>0</v>
      </c>
    </row>
    <row r="812" spans="1:20" ht="15" customHeight="1" x14ac:dyDescent="0.45">
      <c r="A812" s="201">
        <v>802</v>
      </c>
      <c r="B812" s="201">
        <f t="shared" si="286"/>
        <v>4</v>
      </c>
      <c r="C812" s="202">
        <f t="shared" si="287"/>
        <v>7681</v>
      </c>
      <c r="E812" s="222" t="s">
        <v>234</v>
      </c>
      <c r="F812" s="222" t="s">
        <v>234</v>
      </c>
      <c r="G812" s="226">
        <v>7681</v>
      </c>
      <c r="H812" s="222" t="s">
        <v>234</v>
      </c>
      <c r="I812" s="222" t="s">
        <v>234</v>
      </c>
      <c r="J812" s="222" t="s">
        <v>234</v>
      </c>
      <c r="K812" s="222" t="s">
        <v>234</v>
      </c>
      <c r="L812" s="222" t="s">
        <v>234</v>
      </c>
      <c r="M812" s="226" t="s">
        <v>1426</v>
      </c>
      <c r="N812" s="224"/>
      <c r="P812" s="225">
        <f>N812</f>
        <v>0</v>
      </c>
      <c r="R812" s="224"/>
      <c r="T812" s="225">
        <f>R812</f>
        <v>0</v>
      </c>
    </row>
    <row r="813" spans="1:20" ht="15" customHeight="1" x14ac:dyDescent="0.45">
      <c r="A813" s="201">
        <v>803</v>
      </c>
      <c r="B813" s="201">
        <f t="shared" si="286"/>
        <v>4</v>
      </c>
      <c r="C813" s="202">
        <f t="shared" si="287"/>
        <v>7682</v>
      </c>
      <c r="E813" s="222" t="s">
        <v>234</v>
      </c>
      <c r="F813" s="222" t="s">
        <v>234</v>
      </c>
      <c r="G813" s="226">
        <v>7682</v>
      </c>
      <c r="H813" s="222" t="s">
        <v>234</v>
      </c>
      <c r="I813" s="222" t="s">
        <v>234</v>
      </c>
      <c r="J813" s="222" t="s">
        <v>234</v>
      </c>
      <c r="K813" s="222" t="s">
        <v>234</v>
      </c>
      <c r="L813" s="222" t="s">
        <v>234</v>
      </c>
      <c r="M813" s="226" t="s">
        <v>1427</v>
      </c>
      <c r="N813" s="224"/>
      <c r="P813" s="225">
        <f>N813-P814-P815</f>
        <v>0</v>
      </c>
      <c r="R813" s="224"/>
      <c r="T813" s="225">
        <f>R813+T814+T815</f>
        <v>0</v>
      </c>
    </row>
    <row r="814" spans="1:20" ht="15" customHeight="1" x14ac:dyDescent="0.45">
      <c r="A814" s="201">
        <v>804</v>
      </c>
      <c r="B814" s="201">
        <f t="shared" si="286"/>
        <v>5</v>
      </c>
      <c r="C814" s="202">
        <f t="shared" si="287"/>
        <v>76821</v>
      </c>
      <c r="E814" s="222" t="s">
        <v>234</v>
      </c>
      <c r="F814" s="222" t="s">
        <v>234</v>
      </c>
      <c r="G814" s="222" t="s">
        <v>234</v>
      </c>
      <c r="H814" s="227">
        <v>76821</v>
      </c>
      <c r="I814" s="222" t="s">
        <v>234</v>
      </c>
      <c r="J814" s="222" t="s">
        <v>234</v>
      </c>
      <c r="K814" s="222" t="s">
        <v>234</v>
      </c>
      <c r="L814" s="222" t="s">
        <v>234</v>
      </c>
      <c r="M814" s="227" t="s">
        <v>1428</v>
      </c>
      <c r="N814" s="224"/>
      <c r="P814" s="225">
        <f t="shared" ref="P814:P815" si="296">N814</f>
        <v>0</v>
      </c>
      <c r="R814" s="224"/>
      <c r="T814" s="225">
        <f t="shared" ref="T814:T815" si="297">R814</f>
        <v>0</v>
      </c>
    </row>
    <row r="815" spans="1:20" ht="15" customHeight="1" x14ac:dyDescent="0.45">
      <c r="A815" s="201">
        <v>805</v>
      </c>
      <c r="B815" s="201">
        <f t="shared" si="286"/>
        <v>5</v>
      </c>
      <c r="C815" s="202">
        <f t="shared" si="287"/>
        <v>76828</v>
      </c>
      <c r="E815" s="222" t="s">
        <v>234</v>
      </c>
      <c r="F815" s="222" t="s">
        <v>234</v>
      </c>
      <c r="G815" s="222" t="s">
        <v>234</v>
      </c>
      <c r="H815" s="227">
        <v>76828</v>
      </c>
      <c r="I815" s="222" t="s">
        <v>234</v>
      </c>
      <c r="J815" s="222" t="s">
        <v>234</v>
      </c>
      <c r="K815" s="222" t="s">
        <v>234</v>
      </c>
      <c r="L815" s="222" t="s">
        <v>234</v>
      </c>
      <c r="M815" s="227" t="s">
        <v>1429</v>
      </c>
      <c r="N815" s="224"/>
      <c r="P815" s="225">
        <f t="shared" si="296"/>
        <v>0</v>
      </c>
      <c r="R815" s="224"/>
      <c r="T815" s="225">
        <f t="shared" si="297"/>
        <v>0</v>
      </c>
    </row>
    <row r="816" spans="1:20" ht="15" customHeight="1" x14ac:dyDescent="0.45">
      <c r="A816" s="201">
        <v>806</v>
      </c>
      <c r="B816" s="201">
        <f t="shared" si="286"/>
        <v>4</v>
      </c>
      <c r="C816" s="202">
        <f t="shared" si="287"/>
        <v>7683</v>
      </c>
      <c r="E816" s="222" t="s">
        <v>234</v>
      </c>
      <c r="F816" s="222" t="s">
        <v>234</v>
      </c>
      <c r="G816" s="226">
        <v>7683</v>
      </c>
      <c r="H816" s="222" t="s">
        <v>234</v>
      </c>
      <c r="I816" s="222" t="s">
        <v>234</v>
      </c>
      <c r="J816" s="222" t="s">
        <v>234</v>
      </c>
      <c r="K816" s="222" t="s">
        <v>234</v>
      </c>
      <c r="L816" s="222" t="s">
        <v>234</v>
      </c>
      <c r="M816" s="226" t="s">
        <v>1430</v>
      </c>
      <c r="N816" s="224"/>
      <c r="P816" s="225">
        <f>N816</f>
        <v>0</v>
      </c>
      <c r="R816" s="224"/>
      <c r="T816" s="225">
        <f>R816</f>
        <v>0</v>
      </c>
    </row>
    <row r="817" spans="1:20" ht="15" customHeight="1" x14ac:dyDescent="0.45">
      <c r="A817" s="201">
        <v>807</v>
      </c>
      <c r="B817" s="201">
        <f t="shared" si="286"/>
        <v>4</v>
      </c>
      <c r="C817" s="202">
        <f t="shared" si="287"/>
        <v>7684</v>
      </c>
      <c r="E817" s="222" t="s">
        <v>234</v>
      </c>
      <c r="F817" s="222" t="s">
        <v>234</v>
      </c>
      <c r="G817" s="226">
        <v>7684</v>
      </c>
      <c r="H817" s="222" t="s">
        <v>234</v>
      </c>
      <c r="I817" s="222" t="s">
        <v>234</v>
      </c>
      <c r="J817" s="222" t="s">
        <v>234</v>
      </c>
      <c r="K817" s="222" t="s">
        <v>234</v>
      </c>
      <c r="L817" s="222" t="s">
        <v>234</v>
      </c>
      <c r="M817" s="226" t="s">
        <v>1431</v>
      </c>
      <c r="N817" s="224"/>
      <c r="P817" s="225">
        <f t="shared" ref="P817:P819" si="298">N817</f>
        <v>0</v>
      </c>
      <c r="R817" s="224"/>
      <c r="T817" s="225">
        <f t="shared" ref="T817:T819" si="299">R817</f>
        <v>0</v>
      </c>
    </row>
    <row r="818" spans="1:20" ht="15" customHeight="1" x14ac:dyDescent="0.45">
      <c r="A818" s="201">
        <v>808</v>
      </c>
      <c r="B818" s="201">
        <f t="shared" si="286"/>
        <v>4</v>
      </c>
      <c r="C818" s="202">
        <f t="shared" si="287"/>
        <v>7685</v>
      </c>
      <c r="E818" s="222" t="s">
        <v>234</v>
      </c>
      <c r="F818" s="222" t="s">
        <v>234</v>
      </c>
      <c r="G818" s="226">
        <v>7685</v>
      </c>
      <c r="H818" s="222" t="s">
        <v>234</v>
      </c>
      <c r="I818" s="222" t="s">
        <v>234</v>
      </c>
      <c r="J818" s="222" t="s">
        <v>234</v>
      </c>
      <c r="K818" s="222" t="s">
        <v>234</v>
      </c>
      <c r="L818" s="222" t="s">
        <v>234</v>
      </c>
      <c r="M818" s="226" t="s">
        <v>1432</v>
      </c>
      <c r="N818" s="224"/>
      <c r="P818" s="225">
        <f t="shared" si="298"/>
        <v>0</v>
      </c>
      <c r="R818" s="224"/>
      <c r="T818" s="225">
        <f t="shared" si="299"/>
        <v>0</v>
      </c>
    </row>
    <row r="819" spans="1:20" ht="15" customHeight="1" x14ac:dyDescent="0.45">
      <c r="A819" s="201">
        <v>809</v>
      </c>
      <c r="B819" s="201">
        <f t="shared" si="286"/>
        <v>4</v>
      </c>
      <c r="C819" s="202">
        <f t="shared" si="287"/>
        <v>7686</v>
      </c>
      <c r="E819" s="222" t="s">
        <v>234</v>
      </c>
      <c r="F819" s="222" t="s">
        <v>234</v>
      </c>
      <c r="G819" s="226">
        <v>7686</v>
      </c>
      <c r="H819" s="222" t="s">
        <v>234</v>
      </c>
      <c r="I819" s="222" t="s">
        <v>234</v>
      </c>
      <c r="J819" s="222" t="s">
        <v>234</v>
      </c>
      <c r="K819" s="222" t="s">
        <v>234</v>
      </c>
      <c r="L819" s="222" t="s">
        <v>234</v>
      </c>
      <c r="M819" s="226" t="s">
        <v>1433</v>
      </c>
      <c r="N819" s="224"/>
      <c r="P819" s="225">
        <f t="shared" si="298"/>
        <v>0</v>
      </c>
      <c r="R819" s="224"/>
      <c r="T819" s="225">
        <f t="shared" si="299"/>
        <v>0</v>
      </c>
    </row>
    <row r="820" spans="1:20" ht="15" customHeight="1" x14ac:dyDescent="0.45">
      <c r="A820" s="201">
        <v>810</v>
      </c>
      <c r="B820" s="201">
        <f t="shared" si="286"/>
        <v>4</v>
      </c>
      <c r="C820" s="202">
        <f t="shared" si="287"/>
        <v>7688</v>
      </c>
      <c r="E820" s="222" t="s">
        <v>234</v>
      </c>
      <c r="F820" s="222" t="s">
        <v>234</v>
      </c>
      <c r="G820" s="226">
        <v>7688</v>
      </c>
      <c r="H820" s="222" t="s">
        <v>234</v>
      </c>
      <c r="I820" s="222" t="s">
        <v>234</v>
      </c>
      <c r="J820" s="222" t="s">
        <v>234</v>
      </c>
      <c r="K820" s="222" t="s">
        <v>234</v>
      </c>
      <c r="L820" s="222" t="s">
        <v>234</v>
      </c>
      <c r="M820" s="226" t="s">
        <v>1434</v>
      </c>
      <c r="N820" s="224"/>
      <c r="P820" s="225">
        <f>N820-P821-P822-P823</f>
        <v>0</v>
      </c>
      <c r="R820" s="224"/>
      <c r="T820" s="225">
        <f>R820+T821+T822+T823</f>
        <v>0</v>
      </c>
    </row>
    <row r="821" spans="1:20" ht="15" customHeight="1" x14ac:dyDescent="0.45">
      <c r="A821" s="201">
        <v>811</v>
      </c>
      <c r="B821" s="201">
        <f t="shared" si="286"/>
        <v>5</v>
      </c>
      <c r="C821" s="202">
        <f t="shared" si="287"/>
        <v>76881</v>
      </c>
      <c r="E821" s="222" t="s">
        <v>234</v>
      </c>
      <c r="F821" s="222" t="s">
        <v>234</v>
      </c>
      <c r="G821" s="222" t="s">
        <v>234</v>
      </c>
      <c r="H821" s="227">
        <v>76881</v>
      </c>
      <c r="I821" s="222" t="s">
        <v>234</v>
      </c>
      <c r="J821" s="222" t="s">
        <v>234</v>
      </c>
      <c r="K821" s="222" t="s">
        <v>234</v>
      </c>
      <c r="L821" s="222" t="s">
        <v>234</v>
      </c>
      <c r="M821" s="227" t="s">
        <v>1435</v>
      </c>
      <c r="N821" s="224"/>
      <c r="P821" s="225">
        <f t="shared" ref="P821:P823" si="300">N821</f>
        <v>0</v>
      </c>
      <c r="R821" s="224"/>
      <c r="T821" s="225">
        <f t="shared" ref="T821:T823" si="301">R821</f>
        <v>0</v>
      </c>
    </row>
    <row r="822" spans="1:20" ht="15" customHeight="1" x14ac:dyDescent="0.45">
      <c r="A822" s="201">
        <v>812</v>
      </c>
      <c r="B822" s="201">
        <f t="shared" si="286"/>
        <v>5</v>
      </c>
      <c r="C822" s="202">
        <f t="shared" si="287"/>
        <v>76882</v>
      </c>
      <c r="E822" s="222" t="s">
        <v>234</v>
      </c>
      <c r="F822" s="222" t="s">
        <v>234</v>
      </c>
      <c r="G822" s="222" t="s">
        <v>234</v>
      </c>
      <c r="H822" s="227">
        <v>76882</v>
      </c>
      <c r="I822" s="222" t="s">
        <v>234</v>
      </c>
      <c r="J822" s="222" t="s">
        <v>234</v>
      </c>
      <c r="K822" s="222" t="s">
        <v>234</v>
      </c>
      <c r="L822" s="222" t="s">
        <v>234</v>
      </c>
      <c r="M822" s="227" t="s">
        <v>1436</v>
      </c>
      <c r="N822" s="224"/>
      <c r="P822" s="225">
        <f t="shared" si="300"/>
        <v>0</v>
      </c>
      <c r="R822" s="224"/>
      <c r="T822" s="225">
        <f t="shared" si="301"/>
        <v>0</v>
      </c>
    </row>
    <row r="823" spans="1:20" ht="15" customHeight="1" x14ac:dyDescent="0.45">
      <c r="A823" s="201">
        <v>813</v>
      </c>
      <c r="B823" s="201">
        <f t="shared" si="286"/>
        <v>5</v>
      </c>
      <c r="C823" s="202">
        <f t="shared" si="287"/>
        <v>76888</v>
      </c>
      <c r="E823" s="222" t="s">
        <v>234</v>
      </c>
      <c r="F823" s="222" t="s">
        <v>234</v>
      </c>
      <c r="G823" s="222" t="s">
        <v>234</v>
      </c>
      <c r="H823" s="227">
        <v>76888</v>
      </c>
      <c r="I823" s="222" t="s">
        <v>234</v>
      </c>
      <c r="J823" s="222" t="s">
        <v>234</v>
      </c>
      <c r="K823" s="222" t="s">
        <v>234</v>
      </c>
      <c r="L823" s="222" t="s">
        <v>234</v>
      </c>
      <c r="M823" s="227" t="s">
        <v>1434</v>
      </c>
      <c r="N823" s="224"/>
      <c r="P823" s="225">
        <f t="shared" si="300"/>
        <v>0</v>
      </c>
      <c r="R823" s="224"/>
      <c r="T823" s="225">
        <f t="shared" si="301"/>
        <v>0</v>
      </c>
    </row>
    <row r="824" spans="1:20" ht="15" customHeight="1" x14ac:dyDescent="0.45">
      <c r="A824" s="201">
        <v>814</v>
      </c>
      <c r="B824" s="201">
        <f t="shared" si="286"/>
        <v>3</v>
      </c>
      <c r="C824" s="202">
        <f t="shared" si="287"/>
        <v>769</v>
      </c>
      <c r="E824" s="222" t="s">
        <v>234</v>
      </c>
      <c r="F824" s="223">
        <v>769</v>
      </c>
      <c r="G824" s="222" t="s">
        <v>234</v>
      </c>
      <c r="H824" s="222" t="s">
        <v>234</v>
      </c>
      <c r="I824" s="222" t="s">
        <v>234</v>
      </c>
      <c r="J824" s="222" t="s">
        <v>234</v>
      </c>
      <c r="K824" s="222" t="s">
        <v>234</v>
      </c>
      <c r="L824" s="222" t="s">
        <v>234</v>
      </c>
      <c r="M824" s="223" t="s">
        <v>1437</v>
      </c>
      <c r="N824" s="224"/>
      <c r="P824" s="225">
        <f>N824-P825-P826</f>
        <v>0</v>
      </c>
      <c r="R824" s="224"/>
      <c r="T824" s="225">
        <f>R824+T825+T826</f>
        <v>0</v>
      </c>
    </row>
    <row r="825" spans="1:20" ht="15" customHeight="1" x14ac:dyDescent="0.45">
      <c r="A825" s="201">
        <v>815</v>
      </c>
      <c r="B825" s="201">
        <f t="shared" si="286"/>
        <v>4</v>
      </c>
      <c r="C825" s="202">
        <f t="shared" si="287"/>
        <v>7691</v>
      </c>
      <c r="E825" s="222" t="s">
        <v>234</v>
      </c>
      <c r="F825" s="222" t="s">
        <v>234</v>
      </c>
      <c r="G825" s="226">
        <v>7691</v>
      </c>
      <c r="H825" s="222" t="s">
        <v>234</v>
      </c>
      <c r="I825" s="222" t="s">
        <v>234</v>
      </c>
      <c r="J825" s="222" t="s">
        <v>234</v>
      </c>
      <c r="K825" s="222" t="s">
        <v>234</v>
      </c>
      <c r="L825" s="222" t="s">
        <v>234</v>
      </c>
      <c r="M825" s="226" t="s">
        <v>1438</v>
      </c>
      <c r="N825" s="224"/>
      <c r="P825" s="225">
        <f>N825</f>
        <v>0</v>
      </c>
      <c r="R825" s="224"/>
      <c r="T825" s="225">
        <f>R825</f>
        <v>0</v>
      </c>
    </row>
    <row r="826" spans="1:20" ht="15" customHeight="1" x14ac:dyDescent="0.45">
      <c r="A826" s="201">
        <v>816</v>
      </c>
      <c r="B826" s="201">
        <f t="shared" si="286"/>
        <v>4</v>
      </c>
      <c r="C826" s="202">
        <f t="shared" si="287"/>
        <v>7698</v>
      </c>
      <c r="E826" s="222" t="s">
        <v>234</v>
      </c>
      <c r="F826" s="222" t="s">
        <v>234</v>
      </c>
      <c r="G826" s="226">
        <v>7698</v>
      </c>
      <c r="H826" s="222" t="s">
        <v>234</v>
      </c>
      <c r="I826" s="222" t="s">
        <v>234</v>
      </c>
      <c r="J826" s="222" t="s">
        <v>234</v>
      </c>
      <c r="K826" s="222" t="s">
        <v>234</v>
      </c>
      <c r="L826" s="222" t="s">
        <v>234</v>
      </c>
      <c r="M826" s="226" t="s">
        <v>1439</v>
      </c>
      <c r="N826" s="224"/>
      <c r="P826" s="225">
        <f>N826</f>
        <v>0</v>
      </c>
      <c r="R826" s="224"/>
      <c r="T826" s="225">
        <f>R826</f>
        <v>0</v>
      </c>
    </row>
    <row r="827" spans="1:20" ht="15" customHeight="1" x14ac:dyDescent="0.45">
      <c r="A827" s="201">
        <v>817</v>
      </c>
      <c r="B827" s="201">
        <f t="shared" si="286"/>
        <v>2</v>
      </c>
      <c r="C827" s="202">
        <f t="shared" si="287"/>
        <v>77</v>
      </c>
      <c r="E827" s="219">
        <v>77</v>
      </c>
      <c r="F827" s="219" t="s">
        <v>234</v>
      </c>
      <c r="G827" s="219" t="s">
        <v>234</v>
      </c>
      <c r="H827" s="219" t="s">
        <v>234</v>
      </c>
      <c r="I827" s="219" t="s">
        <v>234</v>
      </c>
      <c r="J827" s="219" t="s">
        <v>234</v>
      </c>
      <c r="K827" s="219" t="s">
        <v>234</v>
      </c>
      <c r="L827" s="219" t="s">
        <v>234</v>
      </c>
      <c r="M827" s="219" t="s">
        <v>1440</v>
      </c>
      <c r="N827" s="220"/>
      <c r="P827" s="221"/>
      <c r="Q827" s="201" t="s">
        <v>234</v>
      </c>
      <c r="R827" s="221"/>
      <c r="T827" s="221"/>
    </row>
    <row r="828" spans="1:20" ht="15" customHeight="1" x14ac:dyDescent="0.45">
      <c r="A828" s="201">
        <v>818</v>
      </c>
      <c r="B828" s="201">
        <f t="shared" si="286"/>
        <v>3</v>
      </c>
      <c r="C828" s="202">
        <f t="shared" si="287"/>
        <v>771</v>
      </c>
      <c r="E828" s="222" t="s">
        <v>234</v>
      </c>
      <c r="F828" s="223">
        <v>771</v>
      </c>
      <c r="G828" s="222" t="s">
        <v>234</v>
      </c>
      <c r="H828" s="222" t="s">
        <v>234</v>
      </c>
      <c r="I828" s="222" t="s">
        <v>234</v>
      </c>
      <c r="J828" s="222" t="s">
        <v>234</v>
      </c>
      <c r="K828" s="222" t="s">
        <v>234</v>
      </c>
      <c r="L828" s="222" t="s">
        <v>234</v>
      </c>
      <c r="M828" s="223" t="s">
        <v>1441</v>
      </c>
      <c r="N828" s="224"/>
      <c r="P828" s="225">
        <f>N828</f>
        <v>0</v>
      </c>
      <c r="R828" s="224"/>
      <c r="T828" s="225">
        <f>R828</f>
        <v>0</v>
      </c>
    </row>
    <row r="829" spans="1:20" ht="15" customHeight="1" x14ac:dyDescent="0.45">
      <c r="A829" s="201">
        <v>819</v>
      </c>
      <c r="B829" s="201">
        <f t="shared" si="286"/>
        <v>3</v>
      </c>
      <c r="C829" s="202">
        <f t="shared" si="287"/>
        <v>772</v>
      </c>
      <c r="E829" s="222" t="s">
        <v>234</v>
      </c>
      <c r="F829" s="223">
        <v>772</v>
      </c>
      <c r="G829" s="222" t="s">
        <v>234</v>
      </c>
      <c r="H829" s="222" t="s">
        <v>234</v>
      </c>
      <c r="I829" s="222" t="s">
        <v>234</v>
      </c>
      <c r="J829" s="222" t="s">
        <v>234</v>
      </c>
      <c r="K829" s="222" t="s">
        <v>234</v>
      </c>
      <c r="L829" s="222" t="s">
        <v>234</v>
      </c>
      <c r="M829" s="223" t="s">
        <v>1442</v>
      </c>
      <c r="N829" s="224"/>
      <c r="P829" s="225">
        <f t="shared" ref="P829:P830" si="302">N829</f>
        <v>0</v>
      </c>
      <c r="R829" s="224"/>
      <c r="T829" s="225">
        <f t="shared" ref="T829:T830" si="303">R829</f>
        <v>0</v>
      </c>
    </row>
    <row r="830" spans="1:20" ht="15" customHeight="1" x14ac:dyDescent="0.45">
      <c r="A830" s="201">
        <v>820</v>
      </c>
      <c r="B830" s="201">
        <f t="shared" si="286"/>
        <v>3</v>
      </c>
      <c r="C830" s="202">
        <f t="shared" si="287"/>
        <v>773</v>
      </c>
      <c r="E830" s="222" t="s">
        <v>234</v>
      </c>
      <c r="F830" s="223">
        <v>773</v>
      </c>
      <c r="G830" s="222" t="s">
        <v>234</v>
      </c>
      <c r="H830" s="222" t="s">
        <v>234</v>
      </c>
      <c r="I830" s="222" t="s">
        <v>234</v>
      </c>
      <c r="J830" s="222" t="s">
        <v>234</v>
      </c>
      <c r="K830" s="222" t="s">
        <v>234</v>
      </c>
      <c r="L830" s="222" t="s">
        <v>234</v>
      </c>
      <c r="M830" s="223" t="s">
        <v>1443</v>
      </c>
      <c r="N830" s="224"/>
      <c r="P830" s="225">
        <f t="shared" si="302"/>
        <v>0</v>
      </c>
      <c r="R830" s="224"/>
      <c r="T830" s="225">
        <f t="shared" si="303"/>
        <v>0</v>
      </c>
    </row>
    <row r="831" spans="1:20" ht="15" customHeight="1" x14ac:dyDescent="0.45">
      <c r="A831" s="201">
        <v>821</v>
      </c>
      <c r="B831" s="201">
        <f t="shared" si="286"/>
        <v>3</v>
      </c>
      <c r="C831" s="202">
        <f t="shared" si="287"/>
        <v>779</v>
      </c>
      <c r="E831" s="222" t="s">
        <v>234</v>
      </c>
      <c r="F831" s="223">
        <v>779</v>
      </c>
      <c r="G831" s="222" t="s">
        <v>234</v>
      </c>
      <c r="H831" s="222" t="s">
        <v>234</v>
      </c>
      <c r="I831" s="222" t="s">
        <v>234</v>
      </c>
      <c r="J831" s="222" t="s">
        <v>234</v>
      </c>
      <c r="K831" s="222" t="s">
        <v>234</v>
      </c>
      <c r="L831" s="222" t="s">
        <v>234</v>
      </c>
      <c r="M831" s="223" t="s">
        <v>1444</v>
      </c>
      <c r="N831" s="224"/>
      <c r="P831" s="225">
        <f>N831-P832-P833</f>
        <v>0</v>
      </c>
      <c r="R831" s="224"/>
      <c r="T831" s="225">
        <f>R831+T832+T833</f>
        <v>0</v>
      </c>
    </row>
    <row r="832" spans="1:20" ht="15" customHeight="1" x14ac:dyDescent="0.45">
      <c r="A832" s="201">
        <v>822</v>
      </c>
      <c r="B832" s="201">
        <f t="shared" si="286"/>
        <v>4</v>
      </c>
      <c r="C832" s="202">
        <f t="shared" si="287"/>
        <v>7791</v>
      </c>
      <c r="E832" s="222" t="s">
        <v>234</v>
      </c>
      <c r="F832" s="222" t="s">
        <v>234</v>
      </c>
      <c r="G832" s="226">
        <v>7791</v>
      </c>
      <c r="H832" s="222" t="s">
        <v>234</v>
      </c>
      <c r="I832" s="222" t="s">
        <v>234</v>
      </c>
      <c r="J832" s="222" t="s">
        <v>234</v>
      </c>
      <c r="K832" s="222" t="s">
        <v>234</v>
      </c>
      <c r="L832" s="222" t="s">
        <v>234</v>
      </c>
      <c r="M832" s="226" t="s">
        <v>1445</v>
      </c>
      <c r="N832" s="224"/>
      <c r="P832" s="225">
        <f t="shared" ref="P832:P833" si="304">N832</f>
        <v>0</v>
      </c>
      <c r="R832" s="224"/>
      <c r="T832" s="225">
        <f t="shared" ref="T832:T833" si="305">R832</f>
        <v>0</v>
      </c>
    </row>
    <row r="833" spans="1:20" ht="15" customHeight="1" x14ac:dyDescent="0.45">
      <c r="A833" s="201">
        <v>823</v>
      </c>
      <c r="B833" s="201">
        <f t="shared" si="286"/>
        <v>4</v>
      </c>
      <c r="C833" s="202">
        <f t="shared" si="287"/>
        <v>7792</v>
      </c>
      <c r="E833" s="222" t="s">
        <v>234</v>
      </c>
      <c r="F833" s="222" t="s">
        <v>234</v>
      </c>
      <c r="G833" s="226">
        <v>7792</v>
      </c>
      <c r="H833" s="222" t="s">
        <v>234</v>
      </c>
      <c r="I833" s="222" t="s">
        <v>234</v>
      </c>
      <c r="J833" s="222" t="s">
        <v>234</v>
      </c>
      <c r="K833" s="222" t="s">
        <v>234</v>
      </c>
      <c r="L833" s="222" t="s">
        <v>234</v>
      </c>
      <c r="M833" s="226" t="s">
        <v>1446</v>
      </c>
      <c r="N833" s="224"/>
      <c r="P833" s="225">
        <f t="shared" si="304"/>
        <v>0</v>
      </c>
      <c r="R833" s="224"/>
      <c r="T833" s="225">
        <f t="shared" si="305"/>
        <v>0</v>
      </c>
    </row>
    <row r="834" spans="1:20" ht="15" customHeight="1" x14ac:dyDescent="0.45">
      <c r="A834" s="201">
        <v>824</v>
      </c>
      <c r="B834" s="201">
        <f t="shared" si="286"/>
        <v>2</v>
      </c>
      <c r="C834" s="202">
        <f t="shared" si="287"/>
        <v>78</v>
      </c>
      <c r="E834" s="219">
        <v>78</v>
      </c>
      <c r="F834" s="219" t="s">
        <v>234</v>
      </c>
      <c r="G834" s="219" t="s">
        <v>234</v>
      </c>
      <c r="H834" s="219" t="s">
        <v>234</v>
      </c>
      <c r="I834" s="219" t="s">
        <v>234</v>
      </c>
      <c r="J834" s="219" t="s">
        <v>234</v>
      </c>
      <c r="K834" s="219" t="s">
        <v>234</v>
      </c>
      <c r="L834" s="219" t="s">
        <v>234</v>
      </c>
      <c r="M834" s="219" t="s">
        <v>1447</v>
      </c>
      <c r="N834" s="220"/>
      <c r="P834" s="221"/>
      <c r="Q834" s="201" t="s">
        <v>234</v>
      </c>
      <c r="R834" s="221"/>
      <c r="T834" s="221"/>
    </row>
    <row r="835" spans="1:20" ht="15" customHeight="1" x14ac:dyDescent="0.45">
      <c r="A835" s="201">
        <v>825</v>
      </c>
      <c r="B835" s="201">
        <f t="shared" si="286"/>
        <v>3</v>
      </c>
      <c r="C835" s="202">
        <f t="shared" si="287"/>
        <v>781</v>
      </c>
      <c r="E835" s="222" t="s">
        <v>234</v>
      </c>
      <c r="F835" s="223">
        <v>781</v>
      </c>
      <c r="G835" s="222" t="s">
        <v>234</v>
      </c>
      <c r="H835" s="222" t="s">
        <v>234</v>
      </c>
      <c r="I835" s="222" t="s">
        <v>234</v>
      </c>
      <c r="J835" s="222" t="s">
        <v>234</v>
      </c>
      <c r="K835" s="222" t="s">
        <v>234</v>
      </c>
      <c r="L835" s="222" t="s">
        <v>234</v>
      </c>
      <c r="M835" s="223" t="s">
        <v>1448</v>
      </c>
      <c r="N835" s="224"/>
      <c r="P835" s="225">
        <f>N835</f>
        <v>0</v>
      </c>
      <c r="R835" s="224"/>
      <c r="T835" s="225">
        <f>R835</f>
        <v>0</v>
      </c>
    </row>
    <row r="836" spans="1:20" ht="15" customHeight="1" x14ac:dyDescent="0.45">
      <c r="A836" s="201">
        <v>826</v>
      </c>
      <c r="B836" s="201">
        <f t="shared" si="286"/>
        <v>3</v>
      </c>
      <c r="C836" s="202">
        <f t="shared" si="287"/>
        <v>782</v>
      </c>
      <c r="E836" s="222" t="s">
        <v>234</v>
      </c>
      <c r="F836" s="223">
        <v>782</v>
      </c>
      <c r="G836" s="222" t="s">
        <v>234</v>
      </c>
      <c r="H836" s="222" t="s">
        <v>234</v>
      </c>
      <c r="I836" s="222" t="s">
        <v>234</v>
      </c>
      <c r="J836" s="222" t="s">
        <v>234</v>
      </c>
      <c r="K836" s="222" t="s">
        <v>234</v>
      </c>
      <c r="L836" s="222" t="s">
        <v>234</v>
      </c>
      <c r="M836" s="223" t="s">
        <v>1449</v>
      </c>
      <c r="N836" s="224"/>
      <c r="P836" s="225">
        <f t="shared" ref="P836:P839" si="306">N836</f>
        <v>0</v>
      </c>
      <c r="R836" s="224"/>
      <c r="T836" s="225">
        <f t="shared" ref="T836:T839" si="307">R836</f>
        <v>0</v>
      </c>
    </row>
    <row r="837" spans="1:20" ht="15" customHeight="1" x14ac:dyDescent="0.45">
      <c r="A837" s="201">
        <v>827</v>
      </c>
      <c r="B837" s="201">
        <f t="shared" si="286"/>
        <v>3</v>
      </c>
      <c r="C837" s="202">
        <f t="shared" si="287"/>
        <v>783</v>
      </c>
      <c r="E837" s="222" t="s">
        <v>234</v>
      </c>
      <c r="F837" s="223">
        <v>783</v>
      </c>
      <c r="G837" s="222" t="s">
        <v>234</v>
      </c>
      <c r="H837" s="222" t="s">
        <v>234</v>
      </c>
      <c r="I837" s="222" t="s">
        <v>234</v>
      </c>
      <c r="J837" s="222" t="s">
        <v>234</v>
      </c>
      <c r="K837" s="222" t="s">
        <v>234</v>
      </c>
      <c r="L837" s="222" t="s">
        <v>234</v>
      </c>
      <c r="M837" s="223" t="s">
        <v>1450</v>
      </c>
      <c r="N837" s="224"/>
      <c r="P837" s="225">
        <f t="shared" si="306"/>
        <v>0</v>
      </c>
      <c r="R837" s="224"/>
      <c r="T837" s="225">
        <f t="shared" si="307"/>
        <v>0</v>
      </c>
    </row>
    <row r="838" spans="1:20" ht="15" customHeight="1" x14ac:dyDescent="0.45">
      <c r="A838" s="201">
        <v>828</v>
      </c>
      <c r="B838" s="201">
        <f t="shared" si="286"/>
        <v>3</v>
      </c>
      <c r="C838" s="202">
        <f t="shared" si="287"/>
        <v>788</v>
      </c>
      <c r="E838" s="222" t="s">
        <v>234</v>
      </c>
      <c r="F838" s="223">
        <v>788</v>
      </c>
      <c r="G838" s="222" t="s">
        <v>234</v>
      </c>
      <c r="H838" s="222" t="s">
        <v>234</v>
      </c>
      <c r="I838" s="222" t="s">
        <v>234</v>
      </c>
      <c r="J838" s="222" t="s">
        <v>234</v>
      </c>
      <c r="K838" s="222" t="s">
        <v>234</v>
      </c>
      <c r="L838" s="222" t="s">
        <v>234</v>
      </c>
      <c r="M838" s="223" t="s">
        <v>1451</v>
      </c>
      <c r="N838" s="224"/>
      <c r="P838" s="225">
        <f t="shared" si="306"/>
        <v>0</v>
      </c>
      <c r="R838" s="224"/>
      <c r="T838" s="225">
        <f t="shared" si="307"/>
        <v>0</v>
      </c>
    </row>
    <row r="839" spans="1:20" ht="15" customHeight="1" x14ac:dyDescent="0.45">
      <c r="A839" s="201">
        <v>829</v>
      </c>
      <c r="B839" s="201">
        <f t="shared" si="286"/>
        <v>3</v>
      </c>
      <c r="C839" s="202">
        <f t="shared" si="287"/>
        <v>789</v>
      </c>
      <c r="E839" s="222" t="s">
        <v>234</v>
      </c>
      <c r="F839" s="223">
        <v>789</v>
      </c>
      <c r="G839" s="222" t="s">
        <v>234</v>
      </c>
      <c r="H839" s="222" t="s">
        <v>234</v>
      </c>
      <c r="I839" s="222" t="s">
        <v>234</v>
      </c>
      <c r="J839" s="222" t="s">
        <v>234</v>
      </c>
      <c r="K839" s="222" t="s">
        <v>234</v>
      </c>
      <c r="L839" s="222" t="s">
        <v>234</v>
      </c>
      <c r="M839" s="223" t="s">
        <v>1452</v>
      </c>
      <c r="N839" s="224"/>
      <c r="P839" s="225">
        <f t="shared" si="306"/>
        <v>0</v>
      </c>
      <c r="R839" s="224"/>
      <c r="T839" s="225">
        <f t="shared" si="307"/>
        <v>0</v>
      </c>
    </row>
    <row r="840" spans="1:20" ht="15" customHeight="1" x14ac:dyDescent="0.45">
      <c r="P840" s="238">
        <f>SUM(P11:P839)</f>
        <v>0</v>
      </c>
      <c r="R840" s="238">
        <f>SUM(R11:R839)</f>
        <v>0</v>
      </c>
      <c r="T840" s="238"/>
    </row>
  </sheetData>
  <autoFilter ref="A10:W839" xr:uid="{00000000-0009-0000-0000-00000B000000}"/>
  <mergeCells count="2">
    <mergeCell ref="E2:V2"/>
    <mergeCell ref="V8:V10"/>
  </mergeCells>
  <conditionalFormatting sqref="E2">
    <cfRule type="expression" dxfId="15" priority="1">
      <formula>$X$2="NOK"</formula>
    </cfRule>
    <cfRule type="expression" dxfId="14" priority="2">
      <formula>$X$2="OK"</formula>
    </cfRule>
  </conditionalFormatting>
  <dataValidations count="1">
    <dataValidation type="list" allowBlank="1" showInputMessage="1" showErrorMessage="1" sqref="N8:O8 O9" xr:uid="{00000000-0002-0000-0B00-000000000000}">
      <formula1>"ESC,ESI,RAS,CSS"</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48"/>
  <sheetViews>
    <sheetView showGridLines="0" zoomScaleNormal="100" workbookViewId="0">
      <selection activeCell="H10" sqref="H10"/>
    </sheetView>
  </sheetViews>
  <sheetFormatPr baseColWidth="10" defaultColWidth="9.1328125" defaultRowHeight="14.25" x14ac:dyDescent="0.45"/>
  <cols>
    <col min="1" max="2" width="2.86328125" style="159" customWidth="1"/>
    <col min="3" max="3" width="37.1328125" style="159" customWidth="1"/>
    <col min="4" max="4" width="14.265625" style="159" customWidth="1"/>
    <col min="5" max="6" width="2.86328125" style="159" customWidth="1"/>
    <col min="7" max="7" width="37.1328125" style="159" customWidth="1"/>
    <col min="8" max="8" width="14.265625" style="159" customWidth="1"/>
    <col min="9" max="9" width="2.86328125" style="159" customWidth="1"/>
    <col min="10" max="10" width="11.3984375" style="159" customWidth="1"/>
    <col min="11" max="11" width="10.73046875" style="159" customWidth="1"/>
    <col min="12" max="16384" width="9.1328125" style="159"/>
  </cols>
  <sheetData>
    <row r="1" spans="2:12" ht="15" customHeight="1" thickBot="1" x14ac:dyDescent="0.5"/>
    <row r="2" spans="2:12" ht="55.15" customHeight="1" thickBot="1" x14ac:dyDescent="0.5">
      <c r="B2" s="259" t="s">
        <v>1466</v>
      </c>
      <c r="C2" s="260"/>
      <c r="D2" s="260"/>
      <c r="E2" s="260"/>
      <c r="F2" s="260"/>
      <c r="G2" s="260"/>
      <c r="H2" s="261"/>
      <c r="J2" s="160" t="str">
        <f>IF(D38=0,"NOK","OK")</f>
        <v>NOK</v>
      </c>
    </row>
    <row r="3" spans="2:12" ht="15" customHeight="1" x14ac:dyDescent="0.45"/>
    <row r="4" spans="2:12" s="48" customFormat="1" x14ac:dyDescent="0.45">
      <c r="B4" s="161" t="s">
        <v>56</v>
      </c>
      <c r="C4" s="162"/>
      <c r="D4" s="341">
        <f>+'F1'!C7</f>
        <v>0</v>
      </c>
      <c r="E4" s="342"/>
      <c r="F4" s="342"/>
      <c r="G4" s="342"/>
      <c r="H4" s="343"/>
      <c r="I4" s="159"/>
      <c r="J4" s="159"/>
      <c r="K4" s="159"/>
      <c r="L4" s="159"/>
    </row>
    <row r="5" spans="2:12" ht="15" customHeight="1" thickBot="1" x14ac:dyDescent="0.5">
      <c r="B5" s="163"/>
      <c r="C5" s="163"/>
      <c r="D5" s="163"/>
    </row>
    <row r="6" spans="2:12" ht="30.2" customHeight="1" thickBot="1" x14ac:dyDescent="0.5">
      <c r="B6" s="259" t="s">
        <v>203</v>
      </c>
      <c r="C6" s="260"/>
      <c r="D6" s="261"/>
      <c r="E6" s="164"/>
      <c r="F6" s="259" t="s">
        <v>204</v>
      </c>
      <c r="G6" s="260"/>
      <c r="H6" s="261"/>
      <c r="K6" s="165"/>
    </row>
    <row r="7" spans="2:12" ht="99.75" x14ac:dyDescent="0.45">
      <c r="B7" s="344"/>
      <c r="C7" s="345"/>
      <c r="D7" s="166" t="s">
        <v>205</v>
      </c>
      <c r="F7" s="167"/>
      <c r="G7" s="168"/>
      <c r="H7" s="169" t="s">
        <v>206</v>
      </c>
    </row>
    <row r="8" spans="2:12" ht="15" customHeight="1" x14ac:dyDescent="0.45">
      <c r="B8" s="170" t="s">
        <v>59</v>
      </c>
      <c r="C8" s="171"/>
      <c r="D8" s="171"/>
      <c r="F8" s="170" t="s">
        <v>59</v>
      </c>
      <c r="G8" s="171"/>
      <c r="H8" s="172"/>
    </row>
    <row r="9" spans="2:12" x14ac:dyDescent="0.45">
      <c r="B9" s="173"/>
      <c r="C9" s="174" t="s">
        <v>0</v>
      </c>
      <c r="D9" s="175"/>
      <c r="F9" s="173"/>
      <c r="G9" s="174" t="s">
        <v>0</v>
      </c>
      <c r="H9" s="176"/>
    </row>
    <row r="10" spans="2:12" x14ac:dyDescent="0.45">
      <c r="B10" s="42"/>
      <c r="C10" s="48" t="str">
        <f>+'F2 TOTAL'!C17</f>
        <v xml:space="preserve">Médecin </v>
      </c>
      <c r="D10" s="177"/>
      <c r="F10" s="178"/>
      <c r="G10" s="179" t="str">
        <f>C10</f>
        <v xml:space="preserve">Médecin </v>
      </c>
      <c r="H10" s="177">
        <f>+'F2 TOTAL'!N17</f>
        <v>0</v>
      </c>
    </row>
    <row r="11" spans="2:12" x14ac:dyDescent="0.45">
      <c r="B11" s="42"/>
      <c r="C11" s="48" t="str">
        <f>+'F2 TOTAL'!C18</f>
        <v>Licencié en sciences hospitalières</v>
      </c>
      <c r="D11" s="177"/>
      <c r="F11" s="180"/>
      <c r="G11" s="181" t="str">
        <f t="shared" ref="G11:G23" si="0">C11</f>
        <v>Licencié en sciences hospitalières</v>
      </c>
      <c r="H11" s="177">
        <f>+'F2 TOTAL'!N18</f>
        <v>0</v>
      </c>
    </row>
    <row r="12" spans="2:12" x14ac:dyDescent="0.45">
      <c r="B12" s="42"/>
      <c r="C12" s="48" t="str">
        <f>+'F2 TOTAL'!C19</f>
        <v>Infirmier hospitalier gradué</v>
      </c>
      <c r="D12" s="177"/>
      <c r="F12" s="180"/>
      <c r="G12" s="181" t="str">
        <f t="shared" si="0"/>
        <v>Infirmier hospitalier gradué</v>
      </c>
      <c r="H12" s="177">
        <f>+'F2 TOTAL'!N19</f>
        <v>0</v>
      </c>
    </row>
    <row r="13" spans="2:12" x14ac:dyDescent="0.45">
      <c r="B13" s="180"/>
      <c r="C13" s="181" t="str">
        <f>+'F2 TOTAL'!C20</f>
        <v>Assistant social</v>
      </c>
      <c r="D13" s="177"/>
      <c r="F13" s="180"/>
      <c r="G13" s="181" t="str">
        <f t="shared" si="0"/>
        <v>Assistant social</v>
      </c>
      <c r="H13" s="177">
        <f>+'F2 TOTAL'!N20</f>
        <v>0</v>
      </c>
    </row>
    <row r="14" spans="2:12" x14ac:dyDescent="0.45">
      <c r="B14" s="180"/>
      <c r="C14" s="181" t="str">
        <f>+'F2 TOTAL'!C21</f>
        <v>Ergothérapeute</v>
      </c>
      <c r="D14" s="177"/>
      <c r="F14" s="180"/>
      <c r="G14" s="181" t="str">
        <f t="shared" si="0"/>
        <v>Ergothérapeute</v>
      </c>
      <c r="H14" s="177">
        <f>+'F2 TOTAL'!N21</f>
        <v>0</v>
      </c>
    </row>
    <row r="15" spans="2:12" x14ac:dyDescent="0.45">
      <c r="B15" s="180"/>
      <c r="C15" s="181" t="str">
        <f>+'F2 TOTAL'!C22</f>
        <v>Kinésithérapeute</v>
      </c>
      <c r="D15" s="177"/>
      <c r="F15" s="180"/>
      <c r="G15" s="181" t="str">
        <f t="shared" si="0"/>
        <v>Kinésithérapeute</v>
      </c>
      <c r="H15" s="177">
        <f>+'F2 TOTAL'!N22</f>
        <v>0</v>
      </c>
    </row>
    <row r="16" spans="2:12" x14ac:dyDescent="0.45">
      <c r="B16" s="180"/>
      <c r="C16" s="181" t="str">
        <f>+'F2 TOTAL'!C23</f>
        <v>Psychomotricien</v>
      </c>
      <c r="D16" s="177"/>
      <c r="F16" s="180"/>
      <c r="G16" s="181" t="str">
        <f t="shared" si="0"/>
        <v>Psychomotricien</v>
      </c>
      <c r="H16" s="177">
        <f>+'F2 TOTAL'!N23</f>
        <v>0</v>
      </c>
    </row>
    <row r="17" spans="2:8" x14ac:dyDescent="0.45">
      <c r="B17" s="180"/>
      <c r="C17" s="181" t="str">
        <f>+'F2 TOTAL'!C24</f>
        <v>Pédagogue curatif</v>
      </c>
      <c r="D17" s="177"/>
      <c r="F17" s="180"/>
      <c r="G17" s="181" t="str">
        <f t="shared" si="0"/>
        <v>Pédagogue curatif</v>
      </c>
      <c r="H17" s="177">
        <f>+'F2 TOTAL'!N24</f>
        <v>0</v>
      </c>
    </row>
    <row r="18" spans="2:8" x14ac:dyDescent="0.45">
      <c r="B18" s="180"/>
      <c r="C18" s="1" t="str">
        <f>+'F2 TOTAL'!C25</f>
        <v>Diététicien</v>
      </c>
      <c r="D18" s="177"/>
      <c r="F18" s="180"/>
      <c r="G18" s="1" t="str">
        <f t="shared" si="0"/>
        <v>Diététicien</v>
      </c>
      <c r="H18" s="177">
        <f>+'F2 TOTAL'!N25</f>
        <v>0</v>
      </c>
    </row>
    <row r="19" spans="2:8" x14ac:dyDescent="0.45">
      <c r="B19" s="180"/>
      <c r="C19" s="1" t="str">
        <f>+'F2 TOTAL'!C26</f>
        <v>Orthophoniste</v>
      </c>
      <c r="D19" s="177"/>
      <c r="F19" s="180"/>
      <c r="G19" s="1" t="str">
        <f t="shared" si="0"/>
        <v>Orthophoniste</v>
      </c>
      <c r="H19" s="177">
        <f>+'F2 TOTAL'!N26</f>
        <v>0</v>
      </c>
    </row>
    <row r="20" spans="2:8" x14ac:dyDescent="0.45">
      <c r="B20" s="180"/>
      <c r="C20" s="181" t="str">
        <f>+'F2 TOTAL'!C27</f>
        <v>Infirmier anesthésiste / masseur</v>
      </c>
      <c r="D20" s="177"/>
      <c r="F20" s="180"/>
      <c r="G20" s="1" t="str">
        <f t="shared" si="0"/>
        <v>Infirmier anesthésiste / masseur</v>
      </c>
      <c r="H20" s="177">
        <f>+'F2 TOTAL'!N27</f>
        <v>0</v>
      </c>
    </row>
    <row r="21" spans="2:8" x14ac:dyDescent="0.45">
      <c r="B21" s="180"/>
      <c r="C21" s="181" t="str">
        <f>+'F2 TOTAL'!C28</f>
        <v>Infirmier psychiatrique</v>
      </c>
      <c r="D21" s="177"/>
      <c r="F21" s="180"/>
      <c r="G21" s="181" t="str">
        <f t="shared" si="0"/>
        <v>Infirmier psychiatrique</v>
      </c>
      <c r="H21" s="177">
        <f>+'F2 TOTAL'!N28</f>
        <v>0</v>
      </c>
    </row>
    <row r="22" spans="2:8" x14ac:dyDescent="0.45">
      <c r="B22" s="180"/>
      <c r="C22" s="181" t="str">
        <f>+'F2 TOTAL'!C29</f>
        <v>Infirmier</v>
      </c>
      <c r="D22" s="177"/>
      <c r="F22" s="180"/>
      <c r="G22" s="181" t="str">
        <f t="shared" si="0"/>
        <v>Infirmier</v>
      </c>
      <c r="H22" s="177">
        <f>+'F2 TOTAL'!N29</f>
        <v>0</v>
      </c>
    </row>
    <row r="23" spans="2:8" x14ac:dyDescent="0.45">
      <c r="B23" s="180"/>
      <c r="C23" s="181" t="str">
        <f>+'F2 TOTAL'!C30</f>
        <v>Aide soignant</v>
      </c>
      <c r="D23" s="177"/>
      <c r="F23" s="180"/>
      <c r="G23" s="181" t="str">
        <f t="shared" si="0"/>
        <v>Aide soignant</v>
      </c>
      <c r="H23" s="177">
        <f>+'F2 TOTAL'!N30</f>
        <v>0</v>
      </c>
    </row>
    <row r="24" spans="2:8" x14ac:dyDescent="0.45">
      <c r="B24" s="182"/>
      <c r="C24" s="183" t="s">
        <v>12</v>
      </c>
      <c r="D24" s="184"/>
      <c r="F24" s="182"/>
      <c r="G24" s="183" t="s">
        <v>12</v>
      </c>
      <c r="H24" s="185"/>
    </row>
    <row r="25" spans="2:8" x14ac:dyDescent="0.45">
      <c r="B25" s="180"/>
      <c r="C25" s="181" t="str">
        <f>+'F2 TOTAL'!C32</f>
        <v>Universitaire psychologue/Pédagogue</v>
      </c>
      <c r="D25" s="177"/>
      <c r="F25" s="180"/>
      <c r="G25" s="181" t="str">
        <f t="shared" ref="G25:G30" si="1">C25</f>
        <v>Universitaire psychologue/Pédagogue</v>
      </c>
      <c r="H25" s="177">
        <f>+'F2 TOTAL'!N32</f>
        <v>0</v>
      </c>
    </row>
    <row r="26" spans="2:8" x14ac:dyDescent="0.45">
      <c r="B26" s="180"/>
      <c r="C26" s="181" t="str">
        <f>+'F2 TOTAL'!C33</f>
        <v>Educateur gradué</v>
      </c>
      <c r="D26" s="177"/>
      <c r="F26" s="180"/>
      <c r="G26" s="181" t="str">
        <f t="shared" si="1"/>
        <v>Educateur gradué</v>
      </c>
      <c r="H26" s="177">
        <f>+'F2 TOTAL'!N33</f>
        <v>0</v>
      </c>
    </row>
    <row r="27" spans="2:8" x14ac:dyDescent="0.45">
      <c r="B27" s="180"/>
      <c r="C27" s="181" t="str">
        <f>+'F2 TOTAL'!C34</f>
        <v>Educateur instructeur (bac)</v>
      </c>
      <c r="D27" s="177"/>
      <c r="F27" s="180"/>
      <c r="G27" s="181" t="str">
        <f t="shared" si="1"/>
        <v>Educateur instructeur (bac)</v>
      </c>
      <c r="H27" s="177">
        <f>+'F2 TOTAL'!N34</f>
        <v>0</v>
      </c>
    </row>
    <row r="28" spans="2:8" x14ac:dyDescent="0.45">
      <c r="B28" s="180"/>
      <c r="C28" s="181" t="str">
        <f>+'F2 TOTAL'!C35</f>
        <v>Educateur diplômé</v>
      </c>
      <c r="D28" s="177"/>
      <c r="F28" s="180"/>
      <c r="G28" s="181" t="str">
        <f t="shared" si="1"/>
        <v>Educateur diplômé</v>
      </c>
      <c r="H28" s="177">
        <f>+'F2 TOTAL'!N35</f>
        <v>0</v>
      </c>
    </row>
    <row r="29" spans="2:8" x14ac:dyDescent="0.45">
      <c r="B29" s="180"/>
      <c r="C29" s="181" t="str">
        <f>+'F2 TOTAL'!C36</f>
        <v>Educateur instructeur</v>
      </c>
      <c r="D29" s="177"/>
      <c r="F29" s="180"/>
      <c r="G29" s="181" t="str">
        <f t="shared" si="1"/>
        <v>Educateur instructeur</v>
      </c>
      <c r="H29" s="177">
        <f>+'F2 TOTAL'!N36</f>
        <v>0</v>
      </c>
    </row>
    <row r="30" spans="2:8" x14ac:dyDescent="0.45">
      <c r="B30" s="180"/>
      <c r="C30" s="181" t="str">
        <f>+'F2 TOTAL'!C37</f>
        <v>Employé non diplômé</v>
      </c>
      <c r="D30" s="177"/>
      <c r="F30" s="180"/>
      <c r="G30" s="181" t="str">
        <f t="shared" si="1"/>
        <v>Employé non diplômé</v>
      </c>
      <c r="H30" s="177">
        <f>+'F2 TOTAL'!N37</f>
        <v>0</v>
      </c>
    </row>
    <row r="31" spans="2:8" x14ac:dyDescent="0.45">
      <c r="B31" s="186"/>
      <c r="C31" s="174" t="s">
        <v>20</v>
      </c>
      <c r="D31" s="187"/>
      <c r="F31" s="186"/>
      <c r="G31" s="174" t="s">
        <v>20</v>
      </c>
      <c r="H31" s="185"/>
    </row>
    <row r="32" spans="2:8" x14ac:dyDescent="0.45">
      <c r="B32" s="42"/>
      <c r="C32" s="48" t="str">
        <f>+'F2 TOTAL'!C39</f>
        <v>Salarié avec CATP ou CAP</v>
      </c>
      <c r="D32" s="177"/>
      <c r="F32" s="49"/>
      <c r="G32" s="188" t="str">
        <f t="shared" ref="G32:G36" si="2">C32</f>
        <v>Salarié avec CATP ou CAP</v>
      </c>
      <c r="H32" s="177">
        <f>+'F2 TOTAL'!N39</f>
        <v>0</v>
      </c>
    </row>
    <row r="33" spans="2:8" x14ac:dyDescent="0.45">
      <c r="B33" s="42"/>
      <c r="C33" s="1" t="str">
        <f>+'F2 TOTAL'!C40</f>
        <v>Auxiliaire de vie/Auxiliaire économe</v>
      </c>
      <c r="D33" s="177"/>
      <c r="F33" s="42"/>
      <c r="G33" s="1" t="str">
        <f t="shared" si="2"/>
        <v>Auxiliaire de vie/Auxiliaire économe</v>
      </c>
      <c r="H33" s="177">
        <f>+'F2 TOTAL'!N40</f>
        <v>0</v>
      </c>
    </row>
    <row r="34" spans="2:8" x14ac:dyDescent="0.45">
      <c r="B34" s="42"/>
      <c r="C34" s="48" t="str">
        <f>+'F2 TOTAL'!C41</f>
        <v>Aide socio-familiale / AAQ</v>
      </c>
      <c r="D34" s="177"/>
      <c r="F34" s="42"/>
      <c r="G34" s="189" t="str">
        <f t="shared" si="2"/>
        <v>Aide socio-familiale / AAQ</v>
      </c>
      <c r="H34" s="177">
        <f>+'F2 TOTAL'!N41</f>
        <v>0</v>
      </c>
    </row>
    <row r="35" spans="2:8" ht="15" customHeight="1" x14ac:dyDescent="0.45">
      <c r="B35" s="42"/>
      <c r="C35" s="48" t="str">
        <f>+'F2 TOTAL'!C42</f>
        <v>Aide socio-familiale / AAQ en formation</v>
      </c>
      <c r="D35" s="177"/>
      <c r="F35" s="42"/>
      <c r="G35" s="189" t="str">
        <f t="shared" si="2"/>
        <v>Aide socio-familiale / AAQ en formation</v>
      </c>
      <c r="H35" s="177">
        <f>+'F2 TOTAL'!N42</f>
        <v>0</v>
      </c>
    </row>
    <row r="36" spans="2:8" ht="15" customHeight="1" x14ac:dyDescent="0.45">
      <c r="B36" s="53"/>
      <c r="C36" s="190" t="str">
        <f>+'F2 TOTAL'!C43</f>
        <v>Salarié non diplômé</v>
      </c>
      <c r="D36" s="191"/>
      <c r="F36" s="53"/>
      <c r="G36" s="192" t="str">
        <f t="shared" si="2"/>
        <v>Salarié non diplômé</v>
      </c>
      <c r="H36" s="177">
        <f>+'F2 TOTAL'!N43</f>
        <v>0</v>
      </c>
    </row>
    <row r="37" spans="2:8" x14ac:dyDescent="0.45">
      <c r="B37" s="48"/>
      <c r="C37" s="48"/>
      <c r="E37" s="193"/>
      <c r="F37" s="170" t="s">
        <v>17</v>
      </c>
      <c r="G37" s="194"/>
      <c r="H37" s="195"/>
    </row>
    <row r="38" spans="2:8" x14ac:dyDescent="0.45">
      <c r="B38" s="196" t="s">
        <v>207</v>
      </c>
      <c r="C38" s="197"/>
      <c r="D38" s="198">
        <f>SUM(D10:D36)</f>
        <v>0</v>
      </c>
      <c r="E38" s="193"/>
      <c r="F38" s="42"/>
      <c r="G38" s="48" t="s">
        <v>18</v>
      </c>
      <c r="H38" s="177">
        <f>+'F2 TOTAL'!N45</f>
        <v>0</v>
      </c>
    </row>
    <row r="39" spans="2:8" x14ac:dyDescent="0.45">
      <c r="E39" s="181"/>
      <c r="F39" s="42"/>
      <c r="G39" s="48" t="s">
        <v>53</v>
      </c>
      <c r="H39" s="177">
        <f>+'F2 TOTAL'!N46</f>
        <v>0</v>
      </c>
    </row>
    <row r="40" spans="2:8" x14ac:dyDescent="0.45">
      <c r="E40" s="181"/>
      <c r="F40" s="42"/>
      <c r="G40" s="48" t="s">
        <v>54</v>
      </c>
      <c r="H40" s="177">
        <f>+'F2 TOTAL'!N47</f>
        <v>0</v>
      </c>
    </row>
    <row r="41" spans="2:8" x14ac:dyDescent="0.45">
      <c r="E41" s="181"/>
      <c r="F41" s="42"/>
      <c r="G41" s="48" t="s">
        <v>19</v>
      </c>
      <c r="H41" s="177">
        <f>+'F2 TOTAL'!N48</f>
        <v>0</v>
      </c>
    </row>
    <row r="42" spans="2:8" x14ac:dyDescent="0.45">
      <c r="E42" s="181"/>
      <c r="F42" s="42"/>
      <c r="G42" s="48" t="s">
        <v>99</v>
      </c>
      <c r="H42" s="177">
        <f>+'F2 TOTAL'!N49</f>
        <v>0</v>
      </c>
    </row>
    <row r="43" spans="2:8" x14ac:dyDescent="0.45">
      <c r="E43" s="181"/>
      <c r="F43" s="42"/>
      <c r="G43" s="48" t="s">
        <v>97</v>
      </c>
      <c r="H43" s="177">
        <f>+'F2 TOTAL'!N50</f>
        <v>0</v>
      </c>
    </row>
    <row r="44" spans="2:8" x14ac:dyDescent="0.45">
      <c r="E44" s="181"/>
      <c r="F44" s="42"/>
      <c r="G44" s="48" t="s">
        <v>98</v>
      </c>
      <c r="H44" s="177">
        <f>+'F2 TOTAL'!N51</f>
        <v>0</v>
      </c>
    </row>
    <row r="45" spans="2:8" x14ac:dyDescent="0.45">
      <c r="E45" s="181"/>
      <c r="F45" s="53"/>
      <c r="G45" s="190" t="s">
        <v>94</v>
      </c>
      <c r="H45" s="191">
        <f>+'F2 TOTAL'!N52</f>
        <v>0</v>
      </c>
    </row>
    <row r="47" spans="2:8" s="199" customFormat="1" x14ac:dyDescent="0.45">
      <c r="B47" s="159"/>
      <c r="C47" s="159"/>
      <c r="D47" s="159"/>
      <c r="F47" s="196" t="s">
        <v>207</v>
      </c>
      <c r="G47" s="197"/>
      <c r="H47" s="198">
        <f>SUM(H10:H45)</f>
        <v>0</v>
      </c>
    </row>
    <row r="48" spans="2:8" ht="15" customHeight="1" x14ac:dyDescent="0.45"/>
  </sheetData>
  <sheetProtection selectLockedCells="1"/>
  <mergeCells count="5">
    <mergeCell ref="B2:H2"/>
    <mergeCell ref="D4:H4"/>
    <mergeCell ref="B6:D6"/>
    <mergeCell ref="F6:H6"/>
    <mergeCell ref="B7:C7"/>
  </mergeCells>
  <conditionalFormatting sqref="B2">
    <cfRule type="expression" dxfId="13" priority="1">
      <formula>$J$2="NOK"</formula>
    </cfRule>
    <cfRule type="expression" dxfId="12" priority="2">
      <formula>$J$2="OK"</formula>
    </cfRule>
  </conditionalFormatting>
  <printOptions horizontalCentered="1"/>
  <pageMargins left="0.47244094488188981" right="0.31496062992125984" top="0.59055118110236227" bottom="0.78740157480314965" header="0.51181102362204722" footer="0.59055118110236227"/>
  <pageSetup paperSize="9" scale="51" orientation="portrait" r:id="rId1"/>
  <headerFooter alignWithMargins="0">
    <oddFooter>&amp;L&amp;Z&amp;F /&amp;A&amp;R&amp;D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6"/>
  <sheetViews>
    <sheetView showGridLines="0" topLeftCell="A10" zoomScaleNormal="100" workbookViewId="0">
      <selection activeCell="I33" sqref="I33"/>
    </sheetView>
  </sheetViews>
  <sheetFormatPr baseColWidth="10" defaultColWidth="11.3984375" defaultRowHeight="15" customHeight="1" x14ac:dyDescent="0.45"/>
  <cols>
    <col min="1" max="1" width="2.86328125" style="9" customWidth="1"/>
    <col min="2" max="2" width="92.86328125" style="9" customWidth="1"/>
    <col min="3" max="3" width="12.86328125" style="97" customWidth="1"/>
    <col min="4" max="4" width="15.3984375" style="9" customWidth="1"/>
    <col min="5" max="5" width="2.86328125" style="9" customWidth="1"/>
    <col min="6" max="6" width="11.3984375" style="9"/>
    <col min="7" max="7" width="16" style="9" customWidth="1"/>
    <col min="8" max="8" width="14.86328125" style="9" customWidth="1"/>
    <col min="9" max="9" width="16.265625" style="9" customWidth="1"/>
    <col min="10" max="16384" width="11.3984375" style="9"/>
  </cols>
  <sheetData>
    <row r="1" spans="2:12" ht="15" customHeight="1" thickBot="1" x14ac:dyDescent="0.5"/>
    <row r="2" spans="2:12" ht="60" customHeight="1" thickBot="1" x14ac:dyDescent="0.5">
      <c r="B2" s="259" t="s">
        <v>1467</v>
      </c>
      <c r="C2" s="348"/>
      <c r="D2" s="349"/>
      <c r="E2" s="239"/>
      <c r="F2" s="132" t="str">
        <f>IF(AND(D7&lt;&gt;"",D8&lt;&gt;"",D9&lt;&gt;"",D11&lt;&gt;""),"OK","NOK")</f>
        <v>NOK</v>
      </c>
      <c r="G2" s="239"/>
      <c r="H2" s="239"/>
      <c r="I2" s="239"/>
      <c r="J2" s="239"/>
      <c r="K2" s="239"/>
      <c r="L2" s="239"/>
    </row>
    <row r="3" spans="2:12" ht="15" customHeight="1" x14ac:dyDescent="0.45">
      <c r="B3" s="48"/>
      <c r="C3" s="240"/>
      <c r="D3" s="48"/>
      <c r="E3" s="48"/>
      <c r="F3" s="48"/>
      <c r="G3" s="48"/>
      <c r="H3" s="48"/>
      <c r="I3" s="48"/>
      <c r="J3" s="48"/>
      <c r="K3" s="48"/>
      <c r="L3" s="241"/>
    </row>
    <row r="4" spans="2:12" ht="15" customHeight="1" x14ac:dyDescent="0.45">
      <c r="B4" s="133" t="s">
        <v>56</v>
      </c>
      <c r="C4" s="341">
        <f>+'F1'!C7</f>
        <v>0</v>
      </c>
      <c r="D4" s="343"/>
      <c r="E4" s="48"/>
      <c r="F4" s="48"/>
      <c r="G4" s="48"/>
      <c r="H4" s="48"/>
      <c r="I4" s="48"/>
      <c r="J4" s="242"/>
      <c r="K4" s="242"/>
      <c r="L4" s="243"/>
    </row>
    <row r="5" spans="2:12" ht="15" customHeight="1" x14ac:dyDescent="0.45">
      <c r="B5" s="134"/>
      <c r="C5" s="241"/>
      <c r="D5" s="48"/>
      <c r="E5" s="48"/>
      <c r="F5" s="48"/>
      <c r="G5" s="48"/>
      <c r="H5" s="48"/>
      <c r="I5" s="48"/>
      <c r="J5" s="242"/>
      <c r="K5" s="242"/>
      <c r="L5" s="243"/>
    </row>
    <row r="6" spans="2:12" ht="15" customHeight="1" x14ac:dyDescent="0.45">
      <c r="B6" s="244" t="s">
        <v>133</v>
      </c>
      <c r="C6" s="245"/>
      <c r="D6" s="246"/>
    </row>
    <row r="7" spans="2:12" ht="15" customHeight="1" x14ac:dyDescent="0.45">
      <c r="B7" s="247" t="s">
        <v>134</v>
      </c>
      <c r="C7" s="248"/>
      <c r="D7" s="135"/>
    </row>
    <row r="8" spans="2:12" ht="15" customHeight="1" x14ac:dyDescent="0.45">
      <c r="B8" s="247" t="s">
        <v>135</v>
      </c>
      <c r="C8" s="248"/>
      <c r="D8" s="135"/>
    </row>
    <row r="9" spans="2:12" ht="15" customHeight="1" x14ac:dyDescent="0.45">
      <c r="B9" s="247" t="s">
        <v>136</v>
      </c>
      <c r="C9" s="248"/>
      <c r="D9" s="135"/>
    </row>
    <row r="10" spans="2:12" ht="15" customHeight="1" x14ac:dyDescent="0.45">
      <c r="B10" s="244" t="s">
        <v>137</v>
      </c>
      <c r="C10" s="245"/>
      <c r="D10" s="249"/>
    </row>
    <row r="11" spans="2:12" ht="30.2" customHeight="1" x14ac:dyDescent="0.45">
      <c r="B11" s="350" t="s">
        <v>138</v>
      </c>
      <c r="C11" s="351"/>
      <c r="D11" s="250"/>
      <c r="F11" s="251"/>
    </row>
    <row r="12" spans="2:12" ht="30.2" customHeight="1" x14ac:dyDescent="0.45">
      <c r="B12" s="350" t="s">
        <v>139</v>
      </c>
      <c r="C12" s="351"/>
      <c r="D12" s="250"/>
      <c r="F12" s="251"/>
    </row>
    <row r="13" spans="2:12" ht="30.2" customHeight="1" x14ac:dyDescent="0.45">
      <c r="B13" s="350" t="s">
        <v>140</v>
      </c>
      <c r="C13" s="351"/>
      <c r="D13" s="250"/>
      <c r="F13" s="251"/>
    </row>
    <row r="14" spans="2:12" ht="45" customHeight="1" x14ac:dyDescent="0.45">
      <c r="B14" s="252" t="s">
        <v>141</v>
      </c>
      <c r="C14" s="253" t="s">
        <v>1453</v>
      </c>
      <c r="D14" s="253" t="s">
        <v>142</v>
      </c>
    </row>
    <row r="15" spans="2:12" ht="15" customHeight="1" x14ac:dyDescent="0.45">
      <c r="B15" s="252" t="s">
        <v>141</v>
      </c>
      <c r="C15" s="253" t="s">
        <v>1453</v>
      </c>
      <c r="D15" s="253" t="s">
        <v>142</v>
      </c>
    </row>
    <row r="16" spans="2:12" ht="15" customHeight="1" x14ac:dyDescent="0.45">
      <c r="B16" s="254" t="s">
        <v>1470</v>
      </c>
      <c r="C16" s="255"/>
      <c r="D16" s="256"/>
    </row>
    <row r="17" spans="2:9" ht="15" customHeight="1" x14ac:dyDescent="0.45">
      <c r="B17" s="254" t="s">
        <v>1471</v>
      </c>
      <c r="C17" s="255"/>
      <c r="D17" s="256"/>
    </row>
    <row r="18" spans="2:9" ht="15" customHeight="1" x14ac:dyDescent="0.45">
      <c r="B18" s="254" t="s">
        <v>1472</v>
      </c>
      <c r="C18" s="255"/>
      <c r="D18" s="256"/>
    </row>
    <row r="19" spans="2:9" ht="15" customHeight="1" x14ac:dyDescent="0.45">
      <c r="B19" s="254" t="s">
        <v>1473</v>
      </c>
      <c r="C19" s="255"/>
      <c r="D19" s="256"/>
    </row>
    <row r="20" spans="2:9" ht="15" customHeight="1" x14ac:dyDescent="0.45">
      <c r="B20" s="254" t="s">
        <v>1474</v>
      </c>
      <c r="C20" s="255"/>
      <c r="D20" s="256"/>
    </row>
    <row r="21" spans="2:9" ht="15" customHeight="1" x14ac:dyDescent="0.45">
      <c r="B21" s="254" t="s">
        <v>1475</v>
      </c>
      <c r="C21" s="255"/>
      <c r="D21" s="256"/>
    </row>
    <row r="22" spans="2:9" ht="15" customHeight="1" x14ac:dyDescent="0.45">
      <c r="B22" s="254" t="s">
        <v>469</v>
      </c>
      <c r="C22" s="255"/>
      <c r="D22" s="256"/>
    </row>
    <row r="23" spans="2:9" ht="15" customHeight="1" x14ac:dyDescent="0.45">
      <c r="B23" s="252" t="s">
        <v>1476</v>
      </c>
      <c r="C23" s="253" t="s">
        <v>1453</v>
      </c>
      <c r="D23" s="253" t="s">
        <v>142</v>
      </c>
      <c r="G23" s="257" t="s">
        <v>1477</v>
      </c>
      <c r="H23" s="253" t="s">
        <v>1453</v>
      </c>
      <c r="I23" s="253" t="s">
        <v>142</v>
      </c>
    </row>
    <row r="24" spans="2:9" ht="15" customHeight="1" x14ac:dyDescent="0.45">
      <c r="B24" s="254" t="s">
        <v>1478</v>
      </c>
      <c r="C24" s="255"/>
      <c r="D24" s="256"/>
      <c r="H24" s="9" t="b">
        <f>+SUM(C24:C25)='F2 TOTAL'!D41</f>
        <v>1</v>
      </c>
      <c r="I24" s="9" t="b">
        <f>+SUM(D24:D25)='F2 TOTAL'!W41</f>
        <v>1</v>
      </c>
    </row>
    <row r="25" spans="2:9" ht="15" customHeight="1" x14ac:dyDescent="0.45">
      <c r="B25" s="254" t="s">
        <v>1479</v>
      </c>
      <c r="C25" s="255"/>
      <c r="D25" s="256"/>
    </row>
    <row r="26" spans="2:9" ht="15" customHeight="1" x14ac:dyDescent="0.45">
      <c r="B26" s="252" t="s">
        <v>1480</v>
      </c>
      <c r="C26" s="253" t="s">
        <v>1453</v>
      </c>
      <c r="D26" s="253" t="s">
        <v>142</v>
      </c>
      <c r="G26" s="257" t="s">
        <v>1481</v>
      </c>
      <c r="H26" s="253" t="s">
        <v>1453</v>
      </c>
      <c r="I26" s="253" t="s">
        <v>142</v>
      </c>
    </row>
    <row r="27" spans="2:9" ht="15" customHeight="1" x14ac:dyDescent="0.45">
      <c r="B27" s="254" t="s">
        <v>1482</v>
      </c>
      <c r="C27" s="255"/>
      <c r="D27" s="256"/>
      <c r="H27" s="9" t="b">
        <f>+SUM(C27:C30)='F2 TOTAL'!D42</f>
        <v>1</v>
      </c>
      <c r="I27" s="9" t="b">
        <f>+SUM(D27:D30)='F2 TOTAL'!W42</f>
        <v>1</v>
      </c>
    </row>
    <row r="28" spans="2:9" ht="15" customHeight="1" x14ac:dyDescent="0.45">
      <c r="B28" s="254" t="s">
        <v>1483</v>
      </c>
      <c r="C28" s="255"/>
      <c r="D28" s="256"/>
    </row>
    <row r="29" spans="2:9" ht="15" customHeight="1" x14ac:dyDescent="0.45">
      <c r="B29" s="254" t="s">
        <v>1484</v>
      </c>
      <c r="C29" s="255"/>
      <c r="D29" s="256"/>
    </row>
    <row r="30" spans="2:9" ht="15" customHeight="1" x14ac:dyDescent="0.45">
      <c r="B30" s="254" t="s">
        <v>1485</v>
      </c>
      <c r="C30" s="255"/>
      <c r="D30" s="256"/>
    </row>
    <row r="31" spans="2:9" ht="15" customHeight="1" x14ac:dyDescent="0.45">
      <c r="B31" s="252" t="s">
        <v>1486</v>
      </c>
      <c r="C31" s="253" t="s">
        <v>1453</v>
      </c>
      <c r="D31" s="253" t="s">
        <v>142</v>
      </c>
      <c r="G31" s="257" t="s">
        <v>1487</v>
      </c>
      <c r="H31" s="253" t="s">
        <v>1453</v>
      </c>
      <c r="I31" s="253" t="s">
        <v>142</v>
      </c>
    </row>
    <row r="32" spans="2:9" ht="15" customHeight="1" x14ac:dyDescent="0.45">
      <c r="B32" s="254" t="s">
        <v>1488</v>
      </c>
      <c r="C32" s="255"/>
      <c r="D32" s="256"/>
      <c r="H32" s="9" t="b">
        <f>+SUM(C32:C34)='F2 TOTAL'!D43</f>
        <v>1</v>
      </c>
      <c r="I32" s="9" t="b">
        <f>+SUM(D32:D34)='F2 TOTAL'!W43</f>
        <v>1</v>
      </c>
    </row>
    <row r="33" spans="2:4" ht="15" customHeight="1" x14ac:dyDescent="0.45">
      <c r="B33" s="254" t="s">
        <v>1489</v>
      </c>
      <c r="C33" s="255"/>
      <c r="D33" s="256"/>
    </row>
    <row r="34" spans="2:4" ht="15" customHeight="1" x14ac:dyDescent="0.45">
      <c r="B34" s="254" t="s">
        <v>1490</v>
      </c>
      <c r="C34" s="255"/>
      <c r="D34" s="256"/>
    </row>
    <row r="35" spans="2:4" ht="45" customHeight="1" x14ac:dyDescent="0.45">
      <c r="B35" s="252" t="s">
        <v>143</v>
      </c>
      <c r="C35" s="253" t="s">
        <v>1453</v>
      </c>
      <c r="D35" s="253" t="s">
        <v>142</v>
      </c>
    </row>
    <row r="36" spans="2:4" ht="15" customHeight="1" x14ac:dyDescent="0.45">
      <c r="B36" s="254" t="s">
        <v>144</v>
      </c>
      <c r="C36" s="255">
        <f>+'F2 TOTAL'!K61</f>
        <v>0</v>
      </c>
      <c r="D36" s="255"/>
    </row>
    <row r="37" spans="2:4" ht="15" customHeight="1" x14ac:dyDescent="0.45">
      <c r="B37" s="254" t="s">
        <v>145</v>
      </c>
      <c r="C37" s="255">
        <f>+'F2 TOTAL'!L61</f>
        <v>0</v>
      </c>
      <c r="D37" s="255"/>
    </row>
    <row r="38" spans="2:4" ht="15" customHeight="1" x14ac:dyDescent="0.45">
      <c r="B38" s="254" t="s">
        <v>146</v>
      </c>
      <c r="C38" s="255">
        <f>+'F2 TOTAL'!M61</f>
        <v>0</v>
      </c>
      <c r="D38" s="255"/>
    </row>
    <row r="39" spans="2:4" ht="15" customHeight="1" x14ac:dyDescent="0.45">
      <c r="B39" s="258" t="s">
        <v>147</v>
      </c>
      <c r="C39" s="255">
        <f>+'F2 TOTAL'!N61</f>
        <v>0</v>
      </c>
      <c r="D39" s="255"/>
    </row>
    <row r="40" spans="2:4" ht="45" customHeight="1" x14ac:dyDescent="0.45">
      <c r="B40" s="252" t="s">
        <v>148</v>
      </c>
      <c r="C40" s="253" t="s">
        <v>149</v>
      </c>
      <c r="D40" s="253" t="s">
        <v>142</v>
      </c>
    </row>
    <row r="41" spans="2:4" ht="15" customHeight="1" x14ac:dyDescent="0.45">
      <c r="B41" s="254" t="s">
        <v>144</v>
      </c>
      <c r="C41" s="255"/>
      <c r="D41" s="255"/>
    </row>
    <row r="42" spans="2:4" ht="15" customHeight="1" x14ac:dyDescent="0.45">
      <c r="B42" s="254" t="s">
        <v>145</v>
      </c>
      <c r="C42" s="255"/>
      <c r="D42" s="255"/>
    </row>
    <row r="43" spans="2:4" ht="15" customHeight="1" x14ac:dyDescent="0.45">
      <c r="B43" s="254" t="s">
        <v>146</v>
      </c>
      <c r="C43" s="255"/>
      <c r="D43" s="255"/>
    </row>
    <row r="44" spans="2:4" ht="15" customHeight="1" x14ac:dyDescent="0.45">
      <c r="B44" s="258" t="s">
        <v>147</v>
      </c>
      <c r="C44" s="255"/>
      <c r="D44" s="255"/>
    </row>
    <row r="45" spans="2:4" ht="15" customHeight="1" x14ac:dyDescent="0.45">
      <c r="B45" s="352" t="s">
        <v>1491</v>
      </c>
      <c r="C45" s="353"/>
      <c r="D45" s="253" t="s">
        <v>142</v>
      </c>
    </row>
    <row r="46" spans="2:4" ht="47.25" customHeight="1" x14ac:dyDescent="0.45">
      <c r="B46" s="346" t="s">
        <v>1454</v>
      </c>
      <c r="C46" s="347"/>
      <c r="D46" s="255"/>
    </row>
  </sheetData>
  <sheetProtection selectLockedCells="1"/>
  <mergeCells count="7">
    <mergeCell ref="B46:C46"/>
    <mergeCell ref="B2:D2"/>
    <mergeCell ref="C4:D4"/>
    <mergeCell ref="B11:C11"/>
    <mergeCell ref="B12:C12"/>
    <mergeCell ref="B13:C13"/>
    <mergeCell ref="B45:C45"/>
  </mergeCells>
  <conditionalFormatting sqref="B2">
    <cfRule type="expression" dxfId="11" priority="7">
      <formula>$F$2="OK"</formula>
    </cfRule>
    <cfRule type="expression" dxfId="10" priority="8">
      <formula>$F$2="NOK"</formula>
    </cfRule>
  </conditionalFormatting>
  <conditionalFormatting sqref="H24:I24">
    <cfRule type="containsText" dxfId="9" priority="5" operator="containsText" text="FAUX">
      <formula>NOT(ISERROR(SEARCH("FAUX",H24)))</formula>
    </cfRule>
    <cfRule type="containsText" dxfId="8" priority="6" operator="containsText" text="VRAI">
      <formula>NOT(ISERROR(SEARCH("VRAI",H24)))</formula>
    </cfRule>
  </conditionalFormatting>
  <conditionalFormatting sqref="H27:I27">
    <cfRule type="containsText" dxfId="7" priority="3" operator="containsText" text="FAUX">
      <formula>NOT(ISERROR(SEARCH("FAUX",H27)))</formula>
    </cfRule>
    <cfRule type="containsText" dxfId="6" priority="4" operator="containsText" text="VRAI">
      <formula>NOT(ISERROR(SEARCH("VRAI",H27)))</formula>
    </cfRule>
  </conditionalFormatting>
  <conditionalFormatting sqref="H32:I32">
    <cfRule type="containsText" dxfId="5" priority="1" operator="containsText" text="FAUX">
      <formula>NOT(ISERROR(SEARCH("FAUX",H32)))</formula>
    </cfRule>
    <cfRule type="containsText" dxfId="4" priority="2" operator="containsText" text="VRAI">
      <formula>NOT(ISERROR(SEARCH("VRAI",H32)))</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6"/>
  <sheetViews>
    <sheetView showGridLines="0" zoomScale="70" zoomScaleNormal="70" zoomScaleSheetLayoutView="100" workbookViewId="0">
      <selection activeCell="C4" sqref="C4:L4"/>
    </sheetView>
  </sheetViews>
  <sheetFormatPr baseColWidth="10" defaultColWidth="11.3984375" defaultRowHeight="15" customHeight="1" x14ac:dyDescent="0.45"/>
  <cols>
    <col min="1" max="1" width="2.86328125" style="9" customWidth="1"/>
    <col min="2" max="2" width="53.3984375" style="9" customWidth="1"/>
    <col min="3" max="11" width="21.3984375" style="9" customWidth="1"/>
    <col min="12" max="12" width="20.3984375" style="9" customWidth="1"/>
    <col min="13" max="13" width="2.86328125" style="9" customWidth="1"/>
    <col min="14" max="16384" width="11.3984375" style="9"/>
  </cols>
  <sheetData>
    <row r="1" spans="2:14" ht="15" customHeight="1" thickBot="1" x14ac:dyDescent="0.5"/>
    <row r="2" spans="2:14" ht="60" customHeight="1" thickBot="1" x14ac:dyDescent="0.5">
      <c r="B2" s="365" t="s">
        <v>1468</v>
      </c>
      <c r="C2" s="366"/>
      <c r="D2" s="366"/>
      <c r="E2" s="366"/>
      <c r="F2" s="366"/>
      <c r="G2" s="366"/>
      <c r="H2" s="366"/>
      <c r="I2" s="367"/>
      <c r="J2" s="367"/>
      <c r="K2" s="367"/>
      <c r="L2" s="368"/>
      <c r="N2" s="132" t="str">
        <f>IF(AND(C6&lt;&gt;"",OR(C11&lt;&gt;"",C13&lt;&gt;"",C12&lt;&gt;"",C20&lt;&gt;"")),"OK","NOK")</f>
        <v>NOK</v>
      </c>
    </row>
    <row r="3" spans="2:14" ht="15" customHeight="1" x14ac:dyDescent="0.45">
      <c r="B3" s="48"/>
      <c r="C3" s="48"/>
      <c r="D3" s="48"/>
      <c r="E3" s="48"/>
      <c r="F3" s="48"/>
      <c r="G3" s="48"/>
      <c r="H3" s="48"/>
      <c r="I3" s="48"/>
      <c r="J3" s="48"/>
      <c r="K3" s="48"/>
      <c r="L3" s="48"/>
    </row>
    <row r="4" spans="2:14" ht="15" customHeight="1" x14ac:dyDescent="0.45">
      <c r="B4" s="133" t="s">
        <v>56</v>
      </c>
      <c r="C4" s="342">
        <f>'F1'!C7</f>
        <v>0</v>
      </c>
      <c r="D4" s="342"/>
      <c r="E4" s="342"/>
      <c r="F4" s="342"/>
      <c r="G4" s="342"/>
      <c r="H4" s="342"/>
      <c r="I4" s="342"/>
      <c r="J4" s="342"/>
      <c r="K4" s="342"/>
      <c r="L4" s="343"/>
    </row>
    <row r="5" spans="2:14" ht="15" customHeight="1" thickBot="1" x14ac:dyDescent="0.5">
      <c r="B5" s="134"/>
      <c r="C5" s="48"/>
      <c r="D5" s="48"/>
      <c r="E5" s="48"/>
      <c r="F5" s="48"/>
      <c r="G5" s="48"/>
      <c r="H5" s="48"/>
      <c r="I5" s="48"/>
      <c r="J5" s="48"/>
      <c r="K5" s="48"/>
      <c r="L5" s="48"/>
    </row>
    <row r="6" spans="2:14" ht="30.2" customHeight="1" thickBot="1" x14ac:dyDescent="0.5">
      <c r="B6" s="136" t="s">
        <v>150</v>
      </c>
      <c r="C6" s="137"/>
      <c r="D6" s="138"/>
      <c r="E6" s="138"/>
      <c r="F6" s="138"/>
      <c r="G6" s="138"/>
      <c r="H6" s="138"/>
      <c r="I6" s="138"/>
      <c r="J6" s="138"/>
      <c r="K6" s="138"/>
    </row>
    <row r="7" spans="2:14" ht="15" customHeight="1" x14ac:dyDescent="0.45">
      <c r="B7" s="48"/>
      <c r="C7" s="138"/>
      <c r="D7" s="138"/>
      <c r="E7" s="138"/>
      <c r="F7" s="138"/>
      <c r="G7" s="138"/>
      <c r="H7" s="138"/>
      <c r="I7" s="138"/>
      <c r="J7" s="138"/>
      <c r="K7" s="138"/>
      <c r="L7" s="138"/>
    </row>
    <row r="8" spans="2:14" ht="14.25" x14ac:dyDescent="0.45">
      <c r="B8" s="48"/>
      <c r="C8" s="354" t="s">
        <v>151</v>
      </c>
      <c r="D8" s="355"/>
      <c r="E8" s="355"/>
      <c r="F8" s="355"/>
      <c r="G8" s="356"/>
      <c r="H8" s="357" t="s">
        <v>152</v>
      </c>
      <c r="I8" s="358"/>
      <c r="J8" s="358"/>
      <c r="K8" s="358"/>
      <c r="L8" s="359"/>
    </row>
    <row r="9" spans="2:14" ht="14.25" x14ac:dyDescent="0.45">
      <c r="B9" s="139"/>
      <c r="C9" s="360" t="s">
        <v>153</v>
      </c>
      <c r="D9" s="369" t="s">
        <v>154</v>
      </c>
      <c r="E9" s="370"/>
      <c r="F9" s="370"/>
      <c r="G9" s="371"/>
      <c r="H9" s="360" t="s">
        <v>155</v>
      </c>
      <c r="I9" s="369" t="s">
        <v>156</v>
      </c>
      <c r="J9" s="370"/>
      <c r="K9" s="370"/>
      <c r="L9" s="371"/>
    </row>
    <row r="10" spans="2:14" ht="31.7" customHeight="1" x14ac:dyDescent="0.45">
      <c r="B10" s="139"/>
      <c r="C10" s="361"/>
      <c r="D10" s="140" t="s">
        <v>157</v>
      </c>
      <c r="E10" s="140" t="s">
        <v>158</v>
      </c>
      <c r="F10" s="140" t="s">
        <v>159</v>
      </c>
      <c r="G10" s="140" t="s">
        <v>160</v>
      </c>
      <c r="H10" s="361"/>
      <c r="I10" s="140" t="s">
        <v>157</v>
      </c>
      <c r="J10" s="140" t="s">
        <v>158</v>
      </c>
      <c r="K10" s="140" t="s">
        <v>159</v>
      </c>
      <c r="L10" s="140" t="s">
        <v>160</v>
      </c>
    </row>
    <row r="11" spans="2:14" ht="15" customHeight="1" x14ac:dyDescent="0.45">
      <c r="B11" s="141" t="s">
        <v>161</v>
      </c>
      <c r="C11" s="142"/>
      <c r="D11" s="135"/>
      <c r="E11" s="135"/>
      <c r="F11" s="135"/>
      <c r="G11" s="135"/>
      <c r="H11" s="142"/>
      <c r="I11" s="135"/>
      <c r="J11" s="135"/>
      <c r="K11" s="135"/>
      <c r="L11" s="135"/>
    </row>
    <row r="12" spans="2:14" ht="15" customHeight="1" x14ac:dyDescent="0.45">
      <c r="B12" s="143" t="s">
        <v>162</v>
      </c>
      <c r="C12" s="135"/>
      <c r="D12" s="135"/>
      <c r="E12" s="144"/>
      <c r="F12" s="135"/>
      <c r="G12" s="135"/>
      <c r="H12" s="135"/>
      <c r="I12" s="135"/>
      <c r="J12" s="135"/>
      <c r="K12" s="135"/>
      <c r="L12" s="135"/>
    </row>
    <row r="13" spans="2:14" ht="15" customHeight="1" x14ac:dyDescent="0.45">
      <c r="B13" s="143" t="s">
        <v>163</v>
      </c>
      <c r="C13" s="135"/>
      <c r="D13" s="144"/>
      <c r="E13" s="135"/>
      <c r="F13" s="135"/>
      <c r="G13" s="135"/>
      <c r="H13" s="135"/>
      <c r="I13" s="135"/>
      <c r="J13" s="135"/>
      <c r="K13" s="135"/>
      <c r="L13" s="135"/>
    </row>
    <row r="14" spans="2:14" ht="15" customHeight="1" x14ac:dyDescent="0.45">
      <c r="B14" s="143" t="s">
        <v>164</v>
      </c>
      <c r="C14" s="144"/>
      <c r="D14" s="135"/>
      <c r="E14" s="144"/>
      <c r="F14" s="144"/>
      <c r="G14" s="144"/>
      <c r="H14" s="144"/>
      <c r="I14" s="144"/>
      <c r="J14" s="144"/>
      <c r="K14" s="144"/>
      <c r="L14" s="144"/>
    </row>
    <row r="15" spans="2:14" ht="15" customHeight="1" x14ac:dyDescent="0.45">
      <c r="B15" s="143" t="s">
        <v>165</v>
      </c>
      <c r="C15" s="144"/>
      <c r="D15" s="144"/>
      <c r="E15" s="135"/>
      <c r="F15" s="144"/>
      <c r="G15" s="144"/>
      <c r="H15" s="144"/>
      <c r="I15" s="144"/>
      <c r="J15" s="144"/>
      <c r="K15" s="144"/>
      <c r="L15" s="144"/>
    </row>
    <row r="16" spans="2:14" ht="15" customHeight="1" x14ac:dyDescent="0.45">
      <c r="B16" s="143" t="s">
        <v>166</v>
      </c>
      <c r="C16" s="144"/>
      <c r="D16" s="135"/>
      <c r="E16" s="135"/>
      <c r="F16" s="144"/>
      <c r="G16" s="144"/>
      <c r="H16" s="144"/>
      <c r="I16" s="144"/>
      <c r="J16" s="144"/>
      <c r="K16" s="144"/>
      <c r="L16" s="144"/>
    </row>
    <row r="17" spans="2:12" ht="15" customHeight="1" x14ac:dyDescent="0.45">
      <c r="B17" s="143" t="s">
        <v>167</v>
      </c>
      <c r="C17" s="144"/>
      <c r="D17" s="135"/>
      <c r="E17" s="144"/>
      <c r="F17" s="144"/>
      <c r="G17" s="144"/>
      <c r="H17" s="144"/>
      <c r="I17" s="144"/>
      <c r="J17" s="144"/>
      <c r="K17" s="144"/>
      <c r="L17" s="144"/>
    </row>
    <row r="18" spans="2:12" ht="15" customHeight="1" x14ac:dyDescent="0.45">
      <c r="B18" s="143" t="s">
        <v>168</v>
      </c>
      <c r="C18" s="144"/>
      <c r="D18" s="135"/>
      <c r="E18" s="144"/>
      <c r="F18" s="144"/>
      <c r="G18" s="144"/>
      <c r="H18" s="144"/>
      <c r="I18" s="144"/>
      <c r="J18" s="144"/>
      <c r="K18" s="144"/>
      <c r="L18" s="144"/>
    </row>
    <row r="19" spans="2:12" ht="15" customHeight="1" x14ac:dyDescent="0.45">
      <c r="B19" s="143" t="s">
        <v>169</v>
      </c>
      <c r="C19" s="144"/>
      <c r="D19" s="135"/>
      <c r="E19" s="135"/>
      <c r="F19" s="144"/>
      <c r="G19" s="144"/>
      <c r="H19" s="144"/>
      <c r="I19" s="144"/>
      <c r="J19" s="144"/>
      <c r="K19" s="144"/>
      <c r="L19" s="144"/>
    </row>
    <row r="20" spans="2:12" ht="15" customHeight="1" x14ac:dyDescent="0.45">
      <c r="B20" s="145" t="s">
        <v>170</v>
      </c>
      <c r="C20" s="135"/>
      <c r="D20" s="144"/>
      <c r="E20" s="144"/>
      <c r="F20" s="135"/>
      <c r="G20" s="135"/>
      <c r="H20" s="135"/>
      <c r="I20" s="135"/>
      <c r="J20" s="135"/>
      <c r="K20" s="135"/>
      <c r="L20" s="135"/>
    </row>
    <row r="21" spans="2:12" ht="15" customHeight="1" x14ac:dyDescent="0.45">
      <c r="B21" s="146" t="s">
        <v>55</v>
      </c>
      <c r="C21" s="147">
        <f>SUM(C11:C20)</f>
        <v>0</v>
      </c>
      <c r="D21" s="148">
        <f>SUM(D11:D20)</f>
        <v>0</v>
      </c>
      <c r="E21" s="148">
        <f t="shared" ref="E21:L21" si="0">SUM(E11:E20)</f>
        <v>0</v>
      </c>
      <c r="F21" s="148">
        <f t="shared" si="0"/>
        <v>0</v>
      </c>
      <c r="G21" s="148">
        <f t="shared" si="0"/>
        <v>0</v>
      </c>
      <c r="H21" s="148">
        <f t="shared" si="0"/>
        <v>0</v>
      </c>
      <c r="I21" s="148">
        <f t="shared" si="0"/>
        <v>0</v>
      </c>
      <c r="J21" s="148">
        <f t="shared" si="0"/>
        <v>0</v>
      </c>
      <c r="K21" s="148">
        <f t="shared" si="0"/>
        <v>0</v>
      </c>
      <c r="L21" s="148">
        <f t="shared" si="0"/>
        <v>0</v>
      </c>
    </row>
    <row r="23" spans="2:12" ht="14.25" x14ac:dyDescent="0.45">
      <c r="B23" s="48"/>
      <c r="C23" s="354" t="s">
        <v>151</v>
      </c>
      <c r="D23" s="355"/>
      <c r="E23" s="355"/>
      <c r="F23" s="355"/>
      <c r="G23" s="356"/>
      <c r="H23" s="357" t="s">
        <v>152</v>
      </c>
      <c r="I23" s="358"/>
      <c r="J23" s="358"/>
      <c r="K23" s="358"/>
      <c r="L23" s="359"/>
    </row>
    <row r="24" spans="2:12" ht="14.25" x14ac:dyDescent="0.45">
      <c r="B24" s="139"/>
      <c r="C24" s="360" t="s">
        <v>153</v>
      </c>
      <c r="D24" s="362" t="s">
        <v>171</v>
      </c>
      <c r="E24" s="363"/>
      <c r="F24" s="363"/>
      <c r="G24" s="364"/>
      <c r="H24" s="360" t="s">
        <v>155</v>
      </c>
      <c r="I24" s="362" t="s">
        <v>156</v>
      </c>
      <c r="J24" s="363"/>
      <c r="K24" s="363"/>
      <c r="L24" s="364"/>
    </row>
    <row r="25" spans="2:12" ht="36" customHeight="1" x14ac:dyDescent="0.45">
      <c r="B25" s="139"/>
      <c r="C25" s="361"/>
      <c r="D25" s="149" t="s">
        <v>157</v>
      </c>
      <c r="E25" s="149" t="s">
        <v>158</v>
      </c>
      <c r="F25" s="149" t="s">
        <v>159</v>
      </c>
      <c r="G25" s="149" t="s">
        <v>160</v>
      </c>
      <c r="H25" s="361"/>
      <c r="I25" s="149" t="s">
        <v>157</v>
      </c>
      <c r="J25" s="149" t="s">
        <v>158</v>
      </c>
      <c r="K25" s="149" t="s">
        <v>159</v>
      </c>
      <c r="L25" s="149" t="s">
        <v>160</v>
      </c>
    </row>
    <row r="26" spans="2:12" ht="15" customHeight="1" x14ac:dyDescent="0.45">
      <c r="B26" s="141" t="s">
        <v>172</v>
      </c>
      <c r="C26" s="150">
        <f>C11*1</f>
        <v>0</v>
      </c>
      <c r="D26" s="150">
        <f t="shared" ref="D26:L26" si="1">D11*1</f>
        <v>0</v>
      </c>
      <c r="E26" s="150">
        <f t="shared" si="1"/>
        <v>0</v>
      </c>
      <c r="F26" s="150">
        <f t="shared" si="1"/>
        <v>0</v>
      </c>
      <c r="G26" s="150">
        <f t="shared" si="1"/>
        <v>0</v>
      </c>
      <c r="H26" s="150">
        <f t="shared" si="1"/>
        <v>0</v>
      </c>
      <c r="I26" s="150">
        <f t="shared" si="1"/>
        <v>0</v>
      </c>
      <c r="J26" s="150">
        <f t="shared" si="1"/>
        <v>0</v>
      </c>
      <c r="K26" s="150">
        <f t="shared" si="1"/>
        <v>0</v>
      </c>
      <c r="L26" s="150">
        <f t="shared" si="1"/>
        <v>0</v>
      </c>
    </row>
    <row r="27" spans="2:12" ht="15" customHeight="1" x14ac:dyDescent="0.45">
      <c r="B27" s="143" t="s">
        <v>173</v>
      </c>
      <c r="C27" s="151">
        <f>C12*1.8</f>
        <v>0</v>
      </c>
      <c r="D27" s="151">
        <f>D12*1.8</f>
        <v>0</v>
      </c>
      <c r="E27" s="144"/>
      <c r="F27" s="151">
        <f t="shared" ref="F27:L27" si="2">F12*1.8</f>
        <v>0</v>
      </c>
      <c r="G27" s="151">
        <f t="shared" si="2"/>
        <v>0</v>
      </c>
      <c r="H27" s="151">
        <f t="shared" si="2"/>
        <v>0</v>
      </c>
      <c r="I27" s="151">
        <f t="shared" si="2"/>
        <v>0</v>
      </c>
      <c r="J27" s="151">
        <f t="shared" si="2"/>
        <v>0</v>
      </c>
      <c r="K27" s="151">
        <f t="shared" si="2"/>
        <v>0</v>
      </c>
      <c r="L27" s="151">
        <f t="shared" si="2"/>
        <v>0</v>
      </c>
    </row>
    <row r="28" spans="2:12" ht="15" customHeight="1" x14ac:dyDescent="0.45">
      <c r="B28" s="143" t="s">
        <v>174</v>
      </c>
      <c r="C28" s="151">
        <f>C13*1.4</f>
        <v>0</v>
      </c>
      <c r="D28" s="144"/>
      <c r="E28" s="151">
        <f>E13*1.3</f>
        <v>0</v>
      </c>
      <c r="F28" s="151">
        <f>F13*1.4</f>
        <v>0</v>
      </c>
      <c r="G28" s="151">
        <f t="shared" ref="G28:L28" si="3">G13*1.3</f>
        <v>0</v>
      </c>
      <c r="H28" s="151">
        <f t="shared" si="3"/>
        <v>0</v>
      </c>
      <c r="I28" s="151">
        <f t="shared" si="3"/>
        <v>0</v>
      </c>
      <c r="J28" s="151">
        <f t="shared" si="3"/>
        <v>0</v>
      </c>
      <c r="K28" s="151">
        <f t="shared" si="3"/>
        <v>0</v>
      </c>
      <c r="L28" s="151">
        <f t="shared" si="3"/>
        <v>0</v>
      </c>
    </row>
    <row r="29" spans="2:12" ht="15" customHeight="1" x14ac:dyDescent="0.45">
      <c r="B29" s="143" t="s">
        <v>175</v>
      </c>
      <c r="C29" s="144"/>
      <c r="D29" s="151">
        <f>D14*0.9</f>
        <v>0</v>
      </c>
      <c r="E29" s="144"/>
      <c r="F29" s="144"/>
      <c r="G29" s="144"/>
      <c r="H29" s="144"/>
      <c r="I29" s="144"/>
      <c r="J29" s="144"/>
      <c r="K29" s="144"/>
      <c r="L29" s="144"/>
    </row>
    <row r="30" spans="2:12" ht="15" customHeight="1" x14ac:dyDescent="0.45">
      <c r="B30" s="143" t="s">
        <v>176</v>
      </c>
      <c r="C30" s="144"/>
      <c r="D30" s="144"/>
      <c r="E30" s="151">
        <f>E15*1</f>
        <v>0</v>
      </c>
      <c r="F30" s="144"/>
      <c r="G30" s="144"/>
      <c r="H30" s="144"/>
      <c r="I30" s="144"/>
      <c r="J30" s="144"/>
      <c r="K30" s="144"/>
      <c r="L30" s="144"/>
    </row>
    <row r="31" spans="2:12" ht="15" customHeight="1" x14ac:dyDescent="0.45">
      <c r="B31" s="143" t="s">
        <v>177</v>
      </c>
      <c r="C31" s="144"/>
      <c r="D31" s="151">
        <f>D16*0.7</f>
        <v>0</v>
      </c>
      <c r="E31" s="151">
        <f>E16*0.7</f>
        <v>0</v>
      </c>
      <c r="F31" s="144"/>
      <c r="G31" s="144"/>
      <c r="H31" s="144"/>
      <c r="I31" s="144"/>
      <c r="J31" s="144"/>
      <c r="K31" s="144"/>
      <c r="L31" s="144"/>
    </row>
    <row r="32" spans="2:12" ht="15" customHeight="1" x14ac:dyDescent="0.45">
      <c r="B32" s="143" t="s">
        <v>178</v>
      </c>
      <c r="C32" s="144"/>
      <c r="D32" s="151">
        <f>D17*0.9</f>
        <v>0</v>
      </c>
      <c r="E32" s="144"/>
      <c r="F32" s="144"/>
      <c r="G32" s="144"/>
      <c r="H32" s="144"/>
      <c r="I32" s="144"/>
      <c r="J32" s="144"/>
      <c r="K32" s="144"/>
      <c r="L32" s="144"/>
    </row>
    <row r="33" spans="2:12" ht="15" customHeight="1" x14ac:dyDescent="0.45">
      <c r="B33" s="143" t="s">
        <v>179</v>
      </c>
      <c r="C33" s="144"/>
      <c r="D33" s="151">
        <f>D18*0.7</f>
        <v>0</v>
      </c>
      <c r="E33" s="144"/>
      <c r="F33" s="144"/>
      <c r="G33" s="144"/>
      <c r="H33" s="144"/>
      <c r="I33" s="144"/>
      <c r="J33" s="144"/>
      <c r="K33" s="144"/>
      <c r="L33" s="144"/>
    </row>
    <row r="34" spans="2:12" ht="15" customHeight="1" x14ac:dyDescent="0.45">
      <c r="B34" s="143" t="s">
        <v>180</v>
      </c>
      <c r="C34" s="144"/>
      <c r="D34" s="151">
        <f>D19*1.8</f>
        <v>0</v>
      </c>
      <c r="E34" s="151">
        <f>E19*1.8</f>
        <v>0</v>
      </c>
      <c r="F34" s="144"/>
      <c r="G34" s="144"/>
      <c r="H34" s="144"/>
      <c r="I34" s="144"/>
      <c r="J34" s="144"/>
      <c r="K34" s="144"/>
      <c r="L34" s="144"/>
    </row>
    <row r="35" spans="2:12" ht="15" customHeight="1" x14ac:dyDescent="0.45">
      <c r="B35" s="145" t="s">
        <v>181</v>
      </c>
      <c r="C35" s="151">
        <f>C20*1.1</f>
        <v>0</v>
      </c>
      <c r="D35" s="144"/>
      <c r="E35" s="144"/>
      <c r="F35" s="151">
        <f>F20*1.1</f>
        <v>0</v>
      </c>
      <c r="G35" s="151">
        <f t="shared" ref="G35:L35" si="4">G20*1</f>
        <v>0</v>
      </c>
      <c r="H35" s="151">
        <f t="shared" si="4"/>
        <v>0</v>
      </c>
      <c r="I35" s="151">
        <f t="shared" si="4"/>
        <v>0</v>
      </c>
      <c r="J35" s="151">
        <f t="shared" si="4"/>
        <v>0</v>
      </c>
      <c r="K35" s="151">
        <f t="shared" si="4"/>
        <v>0</v>
      </c>
      <c r="L35" s="151">
        <f t="shared" si="4"/>
        <v>0</v>
      </c>
    </row>
    <row r="36" spans="2:12" ht="15" customHeight="1" x14ac:dyDescent="0.45">
      <c r="B36" s="146" t="s">
        <v>55</v>
      </c>
      <c r="C36" s="147">
        <f>SUM(C26:C35)</f>
        <v>0</v>
      </c>
      <c r="D36" s="147">
        <f>SUM(D26:D35)</f>
        <v>0</v>
      </c>
      <c r="E36" s="147">
        <f>SUM(E26:E35)</f>
        <v>0</v>
      </c>
      <c r="F36" s="147">
        <f t="shared" ref="F36:K36" si="5">SUM(F26:F35)</f>
        <v>0</v>
      </c>
      <c r="G36" s="147">
        <f t="shared" si="5"/>
        <v>0</v>
      </c>
      <c r="H36" s="147">
        <f t="shared" si="5"/>
        <v>0</v>
      </c>
      <c r="I36" s="147">
        <f t="shared" si="5"/>
        <v>0</v>
      </c>
      <c r="J36" s="147">
        <f t="shared" si="5"/>
        <v>0</v>
      </c>
      <c r="K36" s="147">
        <f t="shared" si="5"/>
        <v>0</v>
      </c>
      <c r="L36" s="147">
        <f>SUM(L26:L35)</f>
        <v>0</v>
      </c>
    </row>
  </sheetData>
  <sheetProtection selectLockedCells="1"/>
  <mergeCells count="14">
    <mergeCell ref="B2:L2"/>
    <mergeCell ref="C4:L4"/>
    <mergeCell ref="C8:G8"/>
    <mergeCell ref="H8:L8"/>
    <mergeCell ref="C9:C10"/>
    <mergeCell ref="D9:G9"/>
    <mergeCell ref="H9:H10"/>
    <mergeCell ref="I9:L9"/>
    <mergeCell ref="C23:G23"/>
    <mergeCell ref="H23:L23"/>
    <mergeCell ref="C24:C25"/>
    <mergeCell ref="D24:G24"/>
    <mergeCell ref="H24:H25"/>
    <mergeCell ref="I24:L24"/>
  </mergeCells>
  <conditionalFormatting sqref="B2">
    <cfRule type="expression" dxfId="3" priority="1">
      <formula>$N$2="NOK"</formula>
    </cfRule>
    <cfRule type="expression" dxfId="2" priority="2">
      <formula>$N$2="OK"</formula>
    </cfRule>
  </conditionalFormatting>
  <dataValidations count="1">
    <dataValidation type="list" allowBlank="1" showInputMessage="1" showErrorMessage="1" sqref="C6" xr:uid="{00000000-0002-0000-0E00-000000000000}">
      <formula1>"Oui,Non"</formula1>
    </dataValidation>
  </dataValidations>
  <printOptions horizontalCentered="1"/>
  <pageMargins left="0.43307086614173229" right="0.47244094488188981" top="0.55118110236220474" bottom="0.51181102362204722" header="0.31496062992125984" footer="0.27559055118110237"/>
  <pageSetup paperSize="9" scale="51" orientation="landscape" r:id="rId1"/>
  <headerFooter>
    <oddFooter>&amp;L&amp;F / &amp;A&amp;R&amp;D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39"/>
  <sheetViews>
    <sheetView showGridLines="0" zoomScaleNormal="100" workbookViewId="0">
      <selection activeCell="B2" sqref="B2:G2"/>
    </sheetView>
  </sheetViews>
  <sheetFormatPr baseColWidth="10" defaultColWidth="11.3984375" defaultRowHeight="15" customHeight="1" x14ac:dyDescent="0.45"/>
  <cols>
    <col min="1" max="2" width="2.86328125" style="1" customWidth="1"/>
    <col min="3" max="3" width="42.59765625" style="1" customWidth="1"/>
    <col min="4" max="6" width="14.265625" style="1" customWidth="1"/>
    <col min="7" max="7" width="14.3984375" style="1" customWidth="1"/>
    <col min="8" max="8" width="2.86328125" style="1" customWidth="1"/>
    <col min="9" max="16384" width="11.3984375" style="1"/>
  </cols>
  <sheetData>
    <row r="1" spans="2:9" ht="15" customHeight="1" thickBot="1" x14ac:dyDescent="0.5"/>
    <row r="2" spans="2:9" s="13" customFormat="1" ht="60" customHeight="1" thickBot="1" x14ac:dyDescent="0.5">
      <c r="B2" s="296" t="s">
        <v>1469</v>
      </c>
      <c r="C2" s="297"/>
      <c r="D2" s="297"/>
      <c r="E2" s="297"/>
      <c r="F2" s="297"/>
      <c r="G2" s="298"/>
      <c r="I2" s="97"/>
    </row>
    <row r="4" spans="2:9" ht="15" customHeight="1" x14ac:dyDescent="0.45">
      <c r="B4" s="8" t="s">
        <v>56</v>
      </c>
      <c r="C4" s="90"/>
      <c r="D4" s="372">
        <f>'F1'!C7</f>
        <v>0</v>
      </c>
      <c r="E4" s="372"/>
      <c r="F4" s="372"/>
      <c r="G4" s="372"/>
    </row>
    <row r="6" spans="2:9" s="13" customFormat="1" ht="42.75" x14ac:dyDescent="0.45">
      <c r="B6" s="1"/>
      <c r="C6" s="1"/>
      <c r="D6" s="130" t="s">
        <v>161</v>
      </c>
      <c r="E6" s="130" t="s">
        <v>162</v>
      </c>
      <c r="F6" s="130" t="s">
        <v>163</v>
      </c>
      <c r="G6" s="130" t="s">
        <v>170</v>
      </c>
    </row>
    <row r="7" spans="2:9" ht="15" customHeight="1" x14ac:dyDescent="0.45">
      <c r="B7" s="2" t="s">
        <v>59</v>
      </c>
      <c r="C7" s="3"/>
      <c r="D7" s="152"/>
      <c r="E7" s="152"/>
      <c r="F7" s="152"/>
      <c r="G7" s="30"/>
    </row>
    <row r="8" spans="2:9" ht="15" customHeight="1" x14ac:dyDescent="0.45">
      <c r="B8" s="2"/>
      <c r="C8" s="20" t="str">
        <f>'F2 TOTAL'!C16</f>
        <v>Médical et paramédical</v>
      </c>
      <c r="D8" s="152"/>
      <c r="E8" s="152"/>
      <c r="F8" s="152"/>
      <c r="G8" s="30"/>
    </row>
    <row r="9" spans="2:9" ht="15" customHeight="1" x14ac:dyDescent="0.45">
      <c r="B9" s="4"/>
      <c r="C9" s="1" t="str">
        <f>'F2 TOTAL'!C17</f>
        <v xml:space="preserve">Médecin </v>
      </c>
      <c r="D9" s="153"/>
      <c r="E9" s="153"/>
      <c r="F9" s="153"/>
      <c r="G9" s="153"/>
    </row>
    <row r="10" spans="2:9" ht="15" customHeight="1" x14ac:dyDescent="0.45">
      <c r="B10" s="4"/>
      <c r="C10" s="1" t="str">
        <f>'F2 TOTAL'!C18</f>
        <v>Licencié en sciences hospitalières</v>
      </c>
      <c r="D10" s="153"/>
      <c r="E10" s="153"/>
      <c r="F10" s="153"/>
      <c r="G10" s="153"/>
    </row>
    <row r="11" spans="2:9" ht="15" customHeight="1" x14ac:dyDescent="0.45">
      <c r="B11" s="4"/>
      <c r="C11" s="1" t="str">
        <f>'F2 TOTAL'!C19</f>
        <v>Infirmier hospitalier gradué</v>
      </c>
      <c r="D11" s="153"/>
      <c r="E11" s="153"/>
      <c r="F11" s="153"/>
      <c r="G11" s="153"/>
    </row>
    <row r="12" spans="2:9" ht="15" customHeight="1" x14ac:dyDescent="0.45">
      <c r="B12" s="4"/>
      <c r="C12" s="1" t="str">
        <f>'F2 TOTAL'!C20</f>
        <v>Assistant social</v>
      </c>
      <c r="D12" s="153"/>
      <c r="E12" s="153"/>
      <c r="F12" s="153"/>
      <c r="G12" s="153"/>
    </row>
    <row r="13" spans="2:9" ht="15" customHeight="1" x14ac:dyDescent="0.45">
      <c r="B13" s="4"/>
      <c r="C13" s="1" t="str">
        <f>'F2 TOTAL'!C21</f>
        <v>Ergothérapeute</v>
      </c>
      <c r="D13" s="153"/>
      <c r="E13" s="153"/>
      <c r="F13" s="153"/>
      <c r="G13" s="153"/>
    </row>
    <row r="14" spans="2:9" ht="15" customHeight="1" x14ac:dyDescent="0.45">
      <c r="B14" s="4"/>
      <c r="C14" s="1" t="str">
        <f>'F2 TOTAL'!C22</f>
        <v>Kinésithérapeute</v>
      </c>
      <c r="D14" s="153"/>
      <c r="E14" s="153"/>
      <c r="F14" s="153"/>
      <c r="G14" s="153"/>
    </row>
    <row r="15" spans="2:9" ht="15" customHeight="1" x14ac:dyDescent="0.45">
      <c r="B15" s="4"/>
      <c r="C15" s="1" t="str">
        <f>'F2 TOTAL'!C23</f>
        <v>Psychomotricien</v>
      </c>
      <c r="D15" s="153"/>
      <c r="E15" s="153"/>
      <c r="F15" s="153"/>
      <c r="G15" s="153"/>
    </row>
    <row r="16" spans="2:9" ht="15" customHeight="1" x14ac:dyDescent="0.45">
      <c r="B16" s="4"/>
      <c r="C16" s="1" t="str">
        <f>'F2 TOTAL'!C24</f>
        <v>Pédagogue curatif</v>
      </c>
      <c r="D16" s="153"/>
      <c r="E16" s="153"/>
      <c r="F16" s="153"/>
      <c r="G16" s="153"/>
    </row>
    <row r="17" spans="2:7" ht="15" customHeight="1" x14ac:dyDescent="0.45">
      <c r="B17" s="4"/>
      <c r="C17" s="1" t="str">
        <f>'F2 TOTAL'!C25</f>
        <v>Diététicien</v>
      </c>
      <c r="D17" s="153"/>
      <c r="E17" s="153"/>
      <c r="F17" s="153"/>
      <c r="G17" s="153"/>
    </row>
    <row r="18" spans="2:7" ht="15" customHeight="1" x14ac:dyDescent="0.45">
      <c r="B18" s="4"/>
      <c r="C18" s="1" t="str">
        <f>'F2 TOTAL'!C26</f>
        <v>Orthophoniste</v>
      </c>
      <c r="D18" s="153"/>
      <c r="E18" s="153"/>
      <c r="F18" s="153"/>
      <c r="G18" s="153"/>
    </row>
    <row r="19" spans="2:7" ht="15" customHeight="1" x14ac:dyDescent="0.45">
      <c r="B19" s="4"/>
      <c r="C19" s="1" t="str">
        <f>'F2 TOTAL'!C27</f>
        <v>Infirmier anesthésiste / masseur</v>
      </c>
      <c r="D19" s="153"/>
      <c r="E19" s="153"/>
      <c r="F19" s="153"/>
      <c r="G19" s="153"/>
    </row>
    <row r="20" spans="2:7" ht="15" customHeight="1" x14ac:dyDescent="0.45">
      <c r="B20" s="4"/>
      <c r="C20" s="1" t="str">
        <f>'F2 TOTAL'!C28</f>
        <v>Infirmier psychiatrique</v>
      </c>
      <c r="D20" s="153"/>
      <c r="E20" s="153"/>
      <c r="F20" s="153"/>
      <c r="G20" s="153"/>
    </row>
    <row r="21" spans="2:7" ht="15" customHeight="1" x14ac:dyDescent="0.45">
      <c r="B21" s="4"/>
      <c r="C21" s="1" t="str">
        <f>'F2 TOTAL'!C29</f>
        <v>Infirmier</v>
      </c>
      <c r="D21" s="153"/>
      <c r="E21" s="153"/>
      <c r="F21" s="153"/>
      <c r="G21" s="153"/>
    </row>
    <row r="22" spans="2:7" ht="15" customHeight="1" x14ac:dyDescent="0.45">
      <c r="B22" s="4"/>
      <c r="C22" s="1" t="str">
        <f>'F2 TOTAL'!C30</f>
        <v>Aide soignant</v>
      </c>
      <c r="D22" s="153"/>
      <c r="E22" s="153"/>
      <c r="F22" s="153"/>
      <c r="G22" s="153"/>
    </row>
    <row r="23" spans="2:7" ht="15" customHeight="1" x14ac:dyDescent="0.45">
      <c r="B23" s="2"/>
      <c r="C23" s="20" t="str">
        <f>'F2 TOTAL'!C31</f>
        <v>Socio-éducatif</v>
      </c>
      <c r="D23" s="154"/>
      <c r="E23" s="154"/>
      <c r="F23" s="154"/>
      <c r="G23" s="155"/>
    </row>
    <row r="24" spans="2:7" ht="15" customHeight="1" x14ac:dyDescent="0.45">
      <c r="B24" s="4"/>
      <c r="C24" s="1" t="str">
        <f>'F2 TOTAL'!C32</f>
        <v>Universitaire psychologue/Pédagogue</v>
      </c>
      <c r="D24" s="153"/>
      <c r="E24" s="153"/>
      <c r="F24" s="153"/>
      <c r="G24" s="153"/>
    </row>
    <row r="25" spans="2:7" ht="15" customHeight="1" x14ac:dyDescent="0.45">
      <c r="B25" s="4"/>
      <c r="C25" s="1" t="str">
        <f>'F2 TOTAL'!C33</f>
        <v>Educateur gradué</v>
      </c>
      <c r="D25" s="153"/>
      <c r="E25" s="153"/>
      <c r="F25" s="153"/>
      <c r="G25" s="153"/>
    </row>
    <row r="26" spans="2:7" ht="15" customHeight="1" x14ac:dyDescent="0.45">
      <c r="B26" s="4"/>
      <c r="C26" s="1" t="str">
        <f>'F2 TOTAL'!C34</f>
        <v>Educateur instructeur (bac)</v>
      </c>
      <c r="D26" s="153"/>
      <c r="E26" s="153"/>
      <c r="F26" s="153"/>
      <c r="G26" s="153"/>
    </row>
    <row r="27" spans="2:7" ht="15" customHeight="1" x14ac:dyDescent="0.45">
      <c r="B27" s="4"/>
      <c r="C27" s="1" t="str">
        <f>'F2 TOTAL'!C35</f>
        <v>Educateur diplômé</v>
      </c>
      <c r="D27" s="153"/>
      <c r="E27" s="153"/>
      <c r="F27" s="153"/>
      <c r="G27" s="153"/>
    </row>
    <row r="28" spans="2:7" ht="15" customHeight="1" x14ac:dyDescent="0.45">
      <c r="B28" s="4"/>
      <c r="C28" s="1" t="str">
        <f>'F2 TOTAL'!C36</f>
        <v>Educateur instructeur</v>
      </c>
      <c r="D28" s="153"/>
      <c r="E28" s="153"/>
      <c r="F28" s="153"/>
      <c r="G28" s="153"/>
    </row>
    <row r="29" spans="2:7" ht="15" customHeight="1" x14ac:dyDescent="0.45">
      <c r="B29" s="4"/>
      <c r="C29" s="1" t="str">
        <f>'F2 TOTAL'!C37</f>
        <v>Employé non diplômé</v>
      </c>
      <c r="D29" s="153"/>
      <c r="E29" s="153"/>
      <c r="F29" s="153"/>
      <c r="G29" s="153"/>
    </row>
    <row r="30" spans="2:7" ht="15" customHeight="1" x14ac:dyDescent="0.45">
      <c r="B30" s="2"/>
      <c r="C30" s="20" t="str">
        <f>'F2 TOTAL'!C38</f>
        <v>Soins</v>
      </c>
      <c r="D30" s="154"/>
      <c r="E30" s="154"/>
      <c r="F30" s="154"/>
      <c r="G30" s="155"/>
    </row>
    <row r="31" spans="2:7" ht="15" customHeight="1" x14ac:dyDescent="0.45">
      <c r="B31" s="4"/>
      <c r="C31" s="1" t="str">
        <f>'F2 TOTAL'!C39</f>
        <v>Salarié avec CATP ou CAP</v>
      </c>
      <c r="D31" s="153"/>
      <c r="E31" s="153"/>
      <c r="F31" s="153"/>
      <c r="G31" s="153"/>
    </row>
    <row r="32" spans="2:7" ht="15" customHeight="1" x14ac:dyDescent="0.45">
      <c r="B32" s="4"/>
      <c r="C32" s="1" t="str">
        <f>'F2 TOTAL'!C40</f>
        <v>Auxiliaire de vie/Auxiliaire économe</v>
      </c>
      <c r="D32" s="153"/>
      <c r="E32" s="153"/>
      <c r="F32" s="153"/>
      <c r="G32" s="153"/>
    </row>
    <row r="33" spans="2:7" ht="15" customHeight="1" x14ac:dyDescent="0.45">
      <c r="B33" s="4"/>
      <c r="C33" s="1" t="str">
        <f>'F2 TOTAL'!C41</f>
        <v>Aide socio-familiale / AAQ</v>
      </c>
      <c r="D33" s="153"/>
      <c r="E33" s="153"/>
      <c r="F33" s="153"/>
      <c r="G33" s="153"/>
    </row>
    <row r="34" spans="2:7" ht="15" customHeight="1" x14ac:dyDescent="0.45">
      <c r="B34" s="4"/>
      <c r="C34" s="1" t="str">
        <f>'F2 TOTAL'!C42</f>
        <v>Aide socio-familiale / AAQ en formation</v>
      </c>
      <c r="D34" s="153"/>
      <c r="E34" s="153"/>
      <c r="F34" s="153"/>
      <c r="G34" s="153"/>
    </row>
    <row r="35" spans="2:7" ht="15" customHeight="1" x14ac:dyDescent="0.45">
      <c r="B35" s="10"/>
      <c r="C35" s="128" t="str">
        <f>'F2 TOTAL'!C43</f>
        <v>Salarié non diplômé</v>
      </c>
      <c r="D35" s="153"/>
      <c r="E35" s="153"/>
      <c r="F35" s="153"/>
      <c r="G35" s="153"/>
    </row>
    <row r="36" spans="2:7" ht="15" customHeight="1" x14ac:dyDescent="0.45">
      <c r="D36" s="23"/>
      <c r="E36" s="23"/>
      <c r="F36" s="23"/>
      <c r="G36" s="23"/>
    </row>
    <row r="37" spans="2:7" ht="15" customHeight="1" x14ac:dyDescent="0.45">
      <c r="B37" s="7" t="s">
        <v>182</v>
      </c>
      <c r="C37" s="25"/>
      <c r="D37" s="92">
        <f>SUM(D9:D35)</f>
        <v>0</v>
      </c>
      <c r="E37" s="92">
        <f>SUM(E9:E35)</f>
        <v>0</v>
      </c>
      <c r="F37" s="92">
        <f>SUM(F9:F35)</f>
        <v>0</v>
      </c>
      <c r="G37" s="92">
        <f>SUM(G9:G35)</f>
        <v>0</v>
      </c>
    </row>
    <row r="39" spans="2:7" ht="15" customHeight="1" x14ac:dyDescent="0.45">
      <c r="B39" s="373" t="s">
        <v>183</v>
      </c>
      <c r="C39" s="374"/>
      <c r="D39" s="92">
        <f>'F6'!H11</f>
        <v>0</v>
      </c>
      <c r="E39" s="92">
        <f>'F6'!H12</f>
        <v>0</v>
      </c>
      <c r="F39" s="92">
        <f>'F6'!H13</f>
        <v>0</v>
      </c>
      <c r="G39" s="92">
        <f>'F6'!H20</f>
        <v>0</v>
      </c>
    </row>
  </sheetData>
  <sheetProtection selectLockedCells="1"/>
  <mergeCells count="3">
    <mergeCell ref="B2:G2"/>
    <mergeCell ref="D4:G4"/>
    <mergeCell ref="B39:C39"/>
  </mergeCells>
  <conditionalFormatting sqref="B2">
    <cfRule type="expression" dxfId="1" priority="1">
      <formula>$I$2="OK"</formula>
    </cfRule>
    <cfRule type="expression" dxfId="0" priority="2">
      <formula>$I$2="NOK"</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AC75"/>
  <sheetViews>
    <sheetView showGridLines="0" topLeftCell="A10" zoomScale="80" zoomScaleNormal="80" workbookViewId="0">
      <selection activeCell="D34" sqref="D34"/>
    </sheetView>
  </sheetViews>
  <sheetFormatPr baseColWidth="10" defaultColWidth="11.3984375" defaultRowHeight="15" customHeight="1" x14ac:dyDescent="0.45"/>
  <cols>
    <col min="1" max="1" width="2.86328125" style="1" customWidth="1"/>
    <col min="2" max="2" width="8.59765625" style="1" customWidth="1"/>
    <col min="3" max="3" width="42.1328125" style="1" bestFit="1" customWidth="1"/>
    <col min="4" max="4" width="14.265625" style="1" customWidth="1"/>
    <col min="5" max="5" width="2.86328125" style="1" customWidth="1"/>
    <col min="6" max="15" width="14.265625" style="1" customWidth="1"/>
    <col min="16" max="16" width="2.86328125" style="1" customWidth="1"/>
    <col min="17" max="18" width="14.265625" style="1" customWidth="1"/>
    <col min="19" max="19" width="2.86328125" style="1" customWidth="1"/>
    <col min="20" max="21" width="14.265625" style="1" customWidth="1"/>
    <col min="22" max="22" width="2.86328125" style="1" customWidth="1"/>
    <col min="23" max="23" width="14.265625" style="1" customWidth="1"/>
    <col min="24" max="24" width="2.86328125" style="1" customWidth="1"/>
    <col min="25" max="25" width="14.3984375" style="1" customWidth="1"/>
    <col min="26" max="26" width="2.86328125" style="1" customWidth="1"/>
    <col min="27" max="27" width="14.265625" style="1" customWidth="1"/>
    <col min="28" max="28" width="2.86328125" style="1" customWidth="1"/>
    <col min="29" max="16384" width="11.3984375" style="1"/>
  </cols>
  <sheetData>
    <row r="1" spans="2:29" ht="15" customHeight="1" thickBot="1" x14ac:dyDescent="0.5"/>
    <row r="2" spans="2:29" s="13" customFormat="1" ht="60" customHeight="1" thickBot="1" x14ac:dyDescent="0.5">
      <c r="B2" s="296" t="s">
        <v>1456</v>
      </c>
      <c r="C2" s="297"/>
      <c r="D2" s="297"/>
      <c r="E2" s="297"/>
      <c r="F2" s="297"/>
      <c r="G2" s="297"/>
      <c r="H2" s="297"/>
      <c r="I2" s="297"/>
      <c r="J2" s="297"/>
      <c r="K2" s="297"/>
      <c r="L2" s="297"/>
      <c r="M2" s="297"/>
      <c r="N2" s="297"/>
      <c r="O2" s="297"/>
      <c r="P2" s="297"/>
      <c r="Q2" s="297"/>
      <c r="R2" s="297"/>
      <c r="S2" s="297"/>
      <c r="T2" s="297"/>
      <c r="U2" s="297"/>
      <c r="V2" s="297"/>
      <c r="W2" s="297"/>
      <c r="X2" s="297"/>
      <c r="Y2" s="297"/>
      <c r="Z2" s="297"/>
      <c r="AA2" s="298"/>
      <c r="AC2" s="97" t="str">
        <f>IF(AND(F70&lt;&gt;"",F73&lt;&gt;""),"OK","NOK")</f>
        <v>NOK</v>
      </c>
    </row>
    <row r="3" spans="2:29" ht="15" customHeight="1" thickBot="1" x14ac:dyDescent="0.5"/>
    <row r="4" spans="2:29" ht="15" customHeight="1" x14ac:dyDescent="0.45">
      <c r="B4" s="299" t="s">
        <v>64</v>
      </c>
      <c r="C4" s="300"/>
      <c r="D4" s="300"/>
      <c r="E4" s="300"/>
      <c r="F4" s="300"/>
      <c r="G4" s="300"/>
      <c r="H4" s="300"/>
      <c r="I4" s="300"/>
      <c r="J4" s="300"/>
      <c r="K4" s="300"/>
      <c r="L4" s="300"/>
      <c r="M4" s="300"/>
      <c r="N4" s="300"/>
      <c r="O4" s="300"/>
      <c r="P4" s="300"/>
      <c r="Q4" s="300"/>
      <c r="R4" s="300"/>
      <c r="S4" s="300"/>
      <c r="T4" s="300"/>
      <c r="U4" s="300"/>
      <c r="V4" s="300"/>
      <c r="W4" s="300"/>
      <c r="X4" s="300"/>
      <c r="Y4" s="300"/>
      <c r="Z4" s="300"/>
      <c r="AA4" s="301"/>
    </row>
    <row r="5" spans="2:29" ht="15" customHeight="1" thickBot="1" x14ac:dyDescent="0.5">
      <c r="B5" s="302" t="s">
        <v>117</v>
      </c>
      <c r="C5" s="303"/>
      <c r="D5" s="303"/>
      <c r="E5" s="303"/>
      <c r="F5" s="303"/>
      <c r="G5" s="303"/>
      <c r="H5" s="303"/>
      <c r="I5" s="303"/>
      <c r="J5" s="303"/>
      <c r="K5" s="303"/>
      <c r="L5" s="303"/>
      <c r="M5" s="303"/>
      <c r="N5" s="303"/>
      <c r="O5" s="303"/>
      <c r="P5" s="303"/>
      <c r="Q5" s="303"/>
      <c r="R5" s="303"/>
      <c r="S5" s="303"/>
      <c r="T5" s="303"/>
      <c r="U5" s="303"/>
      <c r="V5" s="303"/>
      <c r="W5" s="303"/>
      <c r="X5" s="303"/>
      <c r="Y5" s="303"/>
      <c r="Z5" s="303"/>
      <c r="AA5" s="304"/>
    </row>
    <row r="7" spans="2:29" ht="15" customHeight="1" x14ac:dyDescent="0.45">
      <c r="B7" s="8" t="s">
        <v>56</v>
      </c>
      <c r="C7" s="90"/>
      <c r="D7" s="308">
        <f>+'F1'!C7</f>
        <v>0</v>
      </c>
      <c r="E7" s="309"/>
      <c r="F7" s="309"/>
      <c r="G7" s="309"/>
      <c r="H7" s="309"/>
      <c r="I7" s="309"/>
      <c r="J7" s="309"/>
      <c r="K7" s="309"/>
      <c r="L7" s="309"/>
      <c r="M7" s="309"/>
      <c r="N7" s="309"/>
      <c r="O7" s="309"/>
      <c r="P7" s="309"/>
      <c r="Q7" s="309"/>
      <c r="R7" s="309"/>
      <c r="S7" s="309"/>
      <c r="T7" s="309"/>
      <c r="U7" s="309"/>
      <c r="V7" s="309"/>
      <c r="W7" s="310"/>
    </row>
    <row r="8" spans="2:29" ht="15" customHeight="1" x14ac:dyDescent="0.45">
      <c r="B8" s="294" t="s">
        <v>87</v>
      </c>
      <c r="C8" s="295"/>
      <c r="D8" s="77" t="str">
        <f>+'F1'!C18</f>
        <v>SAS</v>
      </c>
      <c r="E8" s="78"/>
      <c r="F8" s="78"/>
      <c r="G8" s="78"/>
      <c r="H8" s="78"/>
      <c r="I8" s="78"/>
      <c r="J8" s="78"/>
      <c r="K8" s="78"/>
      <c r="L8" s="78"/>
      <c r="M8" s="78"/>
      <c r="N8" s="78"/>
      <c r="O8" s="78"/>
      <c r="P8" s="78"/>
      <c r="Q8" s="78"/>
      <c r="R8" s="78"/>
      <c r="S8" s="78"/>
      <c r="T8" s="78"/>
      <c r="U8" s="78"/>
      <c r="V8" s="78"/>
      <c r="W8" s="79"/>
    </row>
    <row r="9" spans="2:29" ht="15" customHeight="1" thickBot="1" x14ac:dyDescent="0.5">
      <c r="B9" s="5"/>
      <c r="D9" s="80"/>
      <c r="F9" s="80"/>
      <c r="G9" s="80"/>
    </row>
    <row r="10" spans="2:29" ht="15" customHeight="1" thickBot="1" x14ac:dyDescent="0.5">
      <c r="F10" s="305" t="s">
        <v>57</v>
      </c>
      <c r="G10" s="306"/>
      <c r="H10" s="306"/>
      <c r="I10" s="306"/>
      <c r="J10" s="306"/>
      <c r="K10" s="306"/>
      <c r="L10" s="306"/>
      <c r="M10" s="306"/>
      <c r="N10" s="306"/>
      <c r="O10" s="307"/>
      <c r="P10" s="81"/>
      <c r="Q10" s="81"/>
    </row>
    <row r="11" spans="2:29" ht="15" customHeight="1" x14ac:dyDescent="0.45">
      <c r="D11" s="129">
        <v>1</v>
      </c>
      <c r="F11" s="129" t="s">
        <v>118</v>
      </c>
      <c r="G11" s="129" t="s">
        <v>119</v>
      </c>
      <c r="H11" s="129" t="s">
        <v>120</v>
      </c>
      <c r="I11" s="129" t="s">
        <v>121</v>
      </c>
      <c r="J11" s="129" t="s">
        <v>127</v>
      </c>
      <c r="K11" s="129" t="s">
        <v>122</v>
      </c>
      <c r="L11" s="129" t="s">
        <v>123</v>
      </c>
      <c r="M11" s="129" t="s">
        <v>124</v>
      </c>
      <c r="N11" s="129" t="s">
        <v>125</v>
      </c>
      <c r="O11" s="129" t="s">
        <v>126</v>
      </c>
      <c r="Q11" s="129" t="s">
        <v>128</v>
      </c>
      <c r="T11" s="129">
        <v>2</v>
      </c>
      <c r="W11" s="129">
        <v>3</v>
      </c>
      <c r="Y11" s="129">
        <v>4</v>
      </c>
      <c r="AA11" s="129" t="s">
        <v>129</v>
      </c>
    </row>
    <row r="12" spans="2:29" s="13" customFormat="1" ht="30.2" customHeight="1" x14ac:dyDescent="0.45">
      <c r="B12" s="1"/>
      <c r="C12" s="1"/>
      <c r="D12" s="287" t="s">
        <v>69</v>
      </c>
      <c r="E12" s="1"/>
      <c r="F12" s="287" t="s">
        <v>111</v>
      </c>
      <c r="G12" s="287" t="s">
        <v>112</v>
      </c>
      <c r="H12" s="287" t="s">
        <v>74</v>
      </c>
      <c r="I12" s="287" t="s">
        <v>113</v>
      </c>
      <c r="J12" s="287" t="s">
        <v>114</v>
      </c>
      <c r="K12" s="287" t="s">
        <v>75</v>
      </c>
      <c r="L12" s="287" t="s">
        <v>76</v>
      </c>
      <c r="M12" s="287" t="s">
        <v>77</v>
      </c>
      <c r="N12" s="287" t="s">
        <v>78</v>
      </c>
      <c r="O12" s="287" t="s">
        <v>79</v>
      </c>
      <c r="P12" s="70"/>
      <c r="Q12" s="291" t="s">
        <v>70</v>
      </c>
      <c r="R12" s="291" t="s">
        <v>130</v>
      </c>
      <c r="T12" s="283" t="s">
        <v>71</v>
      </c>
      <c r="U12" s="291" t="s">
        <v>131</v>
      </c>
      <c r="W12" s="287" t="s">
        <v>72</v>
      </c>
      <c r="Y12" s="284" t="s">
        <v>73</v>
      </c>
      <c r="AA12" s="291" t="s">
        <v>58</v>
      </c>
    </row>
    <row r="13" spans="2:29" s="13" customFormat="1" ht="30.2" customHeight="1" x14ac:dyDescent="0.45">
      <c r="B13" s="1"/>
      <c r="C13" s="1"/>
      <c r="D13" s="288"/>
      <c r="E13" s="1"/>
      <c r="F13" s="288"/>
      <c r="G13" s="288"/>
      <c r="H13" s="288"/>
      <c r="I13" s="288"/>
      <c r="J13" s="288"/>
      <c r="K13" s="288"/>
      <c r="L13" s="288"/>
      <c r="M13" s="288"/>
      <c r="N13" s="288"/>
      <c r="O13" s="288"/>
      <c r="P13" s="71"/>
      <c r="Q13" s="292"/>
      <c r="R13" s="292"/>
      <c r="T13" s="283"/>
      <c r="U13" s="292"/>
      <c r="W13" s="288"/>
      <c r="Y13" s="285"/>
      <c r="AA13" s="292"/>
    </row>
    <row r="14" spans="2:29" s="13" customFormat="1" ht="30.2" customHeight="1" x14ac:dyDescent="0.45">
      <c r="B14" s="1"/>
      <c r="C14" s="1"/>
      <c r="D14" s="289"/>
      <c r="E14" s="1"/>
      <c r="F14" s="289"/>
      <c r="G14" s="289"/>
      <c r="H14" s="289"/>
      <c r="I14" s="289"/>
      <c r="J14" s="289"/>
      <c r="K14" s="289"/>
      <c r="L14" s="289"/>
      <c r="M14" s="289"/>
      <c r="N14" s="289"/>
      <c r="O14" s="289"/>
      <c r="P14" s="71"/>
      <c r="Q14" s="293"/>
      <c r="R14" s="293"/>
      <c r="T14" s="283"/>
      <c r="U14" s="293"/>
      <c r="W14" s="289"/>
      <c r="Y14" s="286"/>
      <c r="AA14" s="293"/>
    </row>
    <row r="15" spans="2:29" ht="15" customHeight="1" x14ac:dyDescent="0.45">
      <c r="B15" s="2" t="s">
        <v>59</v>
      </c>
      <c r="C15" s="3"/>
      <c r="D15" s="30"/>
      <c r="F15" s="31"/>
      <c r="G15" s="14"/>
      <c r="H15" s="14"/>
      <c r="I15" s="14"/>
      <c r="J15" s="14"/>
      <c r="K15" s="14"/>
      <c r="L15" s="14"/>
      <c r="M15" s="14"/>
      <c r="N15" s="14"/>
      <c r="O15" s="15"/>
      <c r="P15" s="16"/>
      <c r="Q15" s="17"/>
      <c r="R15" s="18"/>
      <c r="T15" s="17"/>
      <c r="U15" s="18"/>
      <c r="W15" s="17"/>
      <c r="Y15" s="19"/>
      <c r="AA15" s="17"/>
    </row>
    <row r="16" spans="2:29" ht="15" customHeight="1" x14ac:dyDescent="0.45">
      <c r="B16" s="2"/>
      <c r="C16" s="20" t="s">
        <v>0</v>
      </c>
      <c r="D16" s="30"/>
      <c r="F16" s="32"/>
      <c r="G16" s="14"/>
      <c r="H16" s="14"/>
      <c r="I16" s="14"/>
      <c r="J16" s="14"/>
      <c r="K16" s="14"/>
      <c r="L16" s="14"/>
      <c r="M16" s="14"/>
      <c r="N16" s="14"/>
      <c r="O16" s="15"/>
      <c r="P16" s="16"/>
      <c r="Q16" s="17"/>
      <c r="R16" s="18"/>
      <c r="T16" s="17"/>
      <c r="U16" s="18"/>
      <c r="W16" s="17"/>
      <c r="Y16" s="19"/>
      <c r="AA16" s="17"/>
    </row>
    <row r="17" spans="2:27" ht="15" customHeight="1" x14ac:dyDescent="0.45">
      <c r="B17" s="106"/>
      <c r="C17" s="1" t="s">
        <v>1</v>
      </c>
      <c r="D17" s="98"/>
      <c r="E17" s="27"/>
      <c r="F17" s="98"/>
      <c r="G17" s="98"/>
      <c r="H17" s="98"/>
      <c r="I17" s="98"/>
      <c r="J17" s="98"/>
      <c r="K17" s="98"/>
      <c r="L17" s="98"/>
      <c r="M17" s="98"/>
      <c r="N17" s="98"/>
      <c r="O17" s="98"/>
      <c r="P17" s="99"/>
      <c r="Q17" s="72">
        <f>SUM(F17:O17)</f>
        <v>0</v>
      </c>
      <c r="R17" s="29" t="str">
        <f t="shared" ref="R17:R30" si="0">IF(Q17=D17,"OK",IF(D17&lt;&gt;Q17,"erreur"))</f>
        <v>OK</v>
      </c>
      <c r="T17" s="98"/>
      <c r="U17" s="29" t="str">
        <f>IF(Q17=0,"OK",IF(AND(Q17&gt;0,T17&lt;&gt;0,T17=INT(T17),INT(T17)&gt;=Q17),"OK","erreur"))</f>
        <v>OK</v>
      </c>
      <c r="W17" s="98"/>
      <c r="Y17" s="73" t="str">
        <f t="shared" ref="Y17:Y30" si="1">IF(D17="",IF(W17="","OK","erreur"),IF(W17&lt;&gt;"","OK","erreur"))</f>
        <v>OK</v>
      </c>
      <c r="AA17" s="72">
        <f t="shared" ref="AA17:AA30" si="2">IFERROR(+W17*AA$61/W$61,0)</f>
        <v>0</v>
      </c>
    </row>
    <row r="18" spans="2:27" ht="15" customHeight="1" x14ac:dyDescent="0.45">
      <c r="B18" s="4" t="s">
        <v>40</v>
      </c>
      <c r="C18" s="1" t="s">
        <v>68</v>
      </c>
      <c r="D18" s="98"/>
      <c r="E18" s="27"/>
      <c r="F18" s="98"/>
      <c r="G18" s="98"/>
      <c r="H18" s="98"/>
      <c r="I18" s="98"/>
      <c r="J18" s="98"/>
      <c r="K18" s="98"/>
      <c r="L18" s="98"/>
      <c r="M18" s="98"/>
      <c r="N18" s="98"/>
      <c r="O18" s="98"/>
      <c r="P18" s="99"/>
      <c r="Q18" s="72">
        <f t="shared" ref="Q18:Q30" si="3">SUM(F18:O18)</f>
        <v>0</v>
      </c>
      <c r="R18" s="29" t="str">
        <f t="shared" si="0"/>
        <v>OK</v>
      </c>
      <c r="T18" s="98"/>
      <c r="U18" s="29" t="str">
        <f t="shared" ref="U18:U61" si="4">IF(Q18=0,"OK",IF(AND(Q18&gt;0,T18&lt;&gt;0,T18=INT(T18),INT(T18)&gt;=Q18),"OK","erreur"))</f>
        <v>OK</v>
      </c>
      <c r="W18" s="98"/>
      <c r="Y18" s="73" t="str">
        <f t="shared" si="1"/>
        <v>OK</v>
      </c>
      <c r="AA18" s="72">
        <f t="shared" si="2"/>
        <v>0</v>
      </c>
    </row>
    <row r="19" spans="2:27" ht="15" customHeight="1" x14ac:dyDescent="0.45">
      <c r="B19" s="4" t="s">
        <v>40</v>
      </c>
      <c r="C19" s="1" t="s">
        <v>2</v>
      </c>
      <c r="D19" s="98"/>
      <c r="E19" s="27"/>
      <c r="F19" s="98"/>
      <c r="G19" s="98"/>
      <c r="H19" s="98"/>
      <c r="I19" s="98"/>
      <c r="J19" s="98"/>
      <c r="K19" s="98"/>
      <c r="L19" s="98"/>
      <c r="M19" s="98"/>
      <c r="N19" s="98"/>
      <c r="O19" s="98"/>
      <c r="P19" s="99"/>
      <c r="Q19" s="72">
        <f t="shared" si="3"/>
        <v>0</v>
      </c>
      <c r="R19" s="29" t="str">
        <f t="shared" si="0"/>
        <v>OK</v>
      </c>
      <c r="T19" s="98"/>
      <c r="U19" s="29" t="str">
        <f t="shared" si="4"/>
        <v>OK</v>
      </c>
      <c r="W19" s="98"/>
      <c r="Y19" s="73" t="str">
        <f t="shared" si="1"/>
        <v>OK</v>
      </c>
      <c r="AA19" s="72">
        <f t="shared" si="2"/>
        <v>0</v>
      </c>
    </row>
    <row r="20" spans="2:27" ht="15" customHeight="1" x14ac:dyDescent="0.45">
      <c r="B20" s="4" t="s">
        <v>40</v>
      </c>
      <c r="C20" s="1" t="s">
        <v>3</v>
      </c>
      <c r="D20" s="98"/>
      <c r="E20" s="27"/>
      <c r="F20" s="98"/>
      <c r="G20" s="98"/>
      <c r="H20" s="98"/>
      <c r="I20" s="98"/>
      <c r="J20" s="98"/>
      <c r="K20" s="98"/>
      <c r="L20" s="98"/>
      <c r="M20" s="98"/>
      <c r="N20" s="98"/>
      <c r="O20" s="98"/>
      <c r="P20" s="99"/>
      <c r="Q20" s="72">
        <f t="shared" si="3"/>
        <v>0</v>
      </c>
      <c r="R20" s="29" t="str">
        <f t="shared" si="0"/>
        <v>OK</v>
      </c>
      <c r="T20" s="98"/>
      <c r="U20" s="29" t="str">
        <f t="shared" si="4"/>
        <v>OK</v>
      </c>
      <c r="W20" s="98"/>
      <c r="Y20" s="73" t="str">
        <f t="shared" si="1"/>
        <v>OK</v>
      </c>
      <c r="AA20" s="72">
        <f t="shared" si="2"/>
        <v>0</v>
      </c>
    </row>
    <row r="21" spans="2:27" ht="15" customHeight="1" x14ac:dyDescent="0.45">
      <c r="B21" s="4" t="s">
        <v>40</v>
      </c>
      <c r="C21" s="1" t="s">
        <v>4</v>
      </c>
      <c r="D21" s="98"/>
      <c r="E21" s="27"/>
      <c r="F21" s="98"/>
      <c r="G21" s="98"/>
      <c r="H21" s="98"/>
      <c r="I21" s="98"/>
      <c r="J21" s="98"/>
      <c r="K21" s="98"/>
      <c r="L21" s="98"/>
      <c r="M21" s="98"/>
      <c r="N21" s="98"/>
      <c r="O21" s="98"/>
      <c r="P21" s="99"/>
      <c r="Q21" s="72">
        <f t="shared" si="3"/>
        <v>0</v>
      </c>
      <c r="R21" s="29" t="str">
        <f t="shared" si="0"/>
        <v>OK</v>
      </c>
      <c r="T21" s="98"/>
      <c r="U21" s="29" t="str">
        <f t="shared" si="4"/>
        <v>OK</v>
      </c>
      <c r="W21" s="98"/>
      <c r="Y21" s="73" t="str">
        <f t="shared" si="1"/>
        <v>OK</v>
      </c>
      <c r="AA21" s="72">
        <f t="shared" si="2"/>
        <v>0</v>
      </c>
    </row>
    <row r="22" spans="2:27" ht="15" customHeight="1" x14ac:dyDescent="0.45">
      <c r="B22" s="4" t="s">
        <v>40</v>
      </c>
      <c r="C22" s="1" t="s">
        <v>5</v>
      </c>
      <c r="D22" s="98"/>
      <c r="E22" s="27"/>
      <c r="F22" s="98"/>
      <c r="G22" s="98"/>
      <c r="H22" s="98"/>
      <c r="I22" s="98"/>
      <c r="J22" s="98"/>
      <c r="K22" s="98"/>
      <c r="L22" s="98"/>
      <c r="M22" s="98"/>
      <c r="N22" s="98"/>
      <c r="O22" s="98"/>
      <c r="P22" s="99"/>
      <c r="Q22" s="72">
        <f t="shared" si="3"/>
        <v>0</v>
      </c>
      <c r="R22" s="29" t="str">
        <f t="shared" si="0"/>
        <v>OK</v>
      </c>
      <c r="T22" s="98"/>
      <c r="U22" s="29" t="str">
        <f t="shared" si="4"/>
        <v>OK</v>
      </c>
      <c r="W22" s="98"/>
      <c r="Y22" s="73" t="str">
        <f t="shared" si="1"/>
        <v>OK</v>
      </c>
      <c r="AA22" s="72">
        <f t="shared" si="2"/>
        <v>0</v>
      </c>
    </row>
    <row r="23" spans="2:27" ht="15" customHeight="1" x14ac:dyDescent="0.45">
      <c r="B23" s="4" t="s">
        <v>40</v>
      </c>
      <c r="C23" s="1" t="s">
        <v>6</v>
      </c>
      <c r="D23" s="98"/>
      <c r="E23" s="27"/>
      <c r="F23" s="98"/>
      <c r="G23" s="98"/>
      <c r="H23" s="98"/>
      <c r="I23" s="98"/>
      <c r="J23" s="98"/>
      <c r="K23" s="98"/>
      <c r="L23" s="98"/>
      <c r="M23" s="98"/>
      <c r="N23" s="98"/>
      <c r="O23" s="98"/>
      <c r="P23" s="99"/>
      <c r="Q23" s="72">
        <f t="shared" si="3"/>
        <v>0</v>
      </c>
      <c r="R23" s="29" t="str">
        <f t="shared" si="0"/>
        <v>OK</v>
      </c>
      <c r="T23" s="98"/>
      <c r="U23" s="29" t="str">
        <f t="shared" si="4"/>
        <v>OK</v>
      </c>
      <c r="W23" s="98"/>
      <c r="Y23" s="73" t="str">
        <f t="shared" si="1"/>
        <v>OK</v>
      </c>
      <c r="AA23" s="72">
        <f t="shared" si="2"/>
        <v>0</v>
      </c>
    </row>
    <row r="24" spans="2:27" ht="15" customHeight="1" x14ac:dyDescent="0.45">
      <c r="B24" s="4" t="s">
        <v>40</v>
      </c>
      <c r="C24" s="1" t="s">
        <v>7</v>
      </c>
      <c r="D24" s="98"/>
      <c r="E24" s="27"/>
      <c r="F24" s="98"/>
      <c r="G24" s="98"/>
      <c r="H24" s="98"/>
      <c r="I24" s="98"/>
      <c r="J24" s="98"/>
      <c r="K24" s="98"/>
      <c r="L24" s="98"/>
      <c r="M24" s="98"/>
      <c r="N24" s="98"/>
      <c r="O24" s="98"/>
      <c r="P24" s="99"/>
      <c r="Q24" s="72">
        <f t="shared" si="3"/>
        <v>0</v>
      </c>
      <c r="R24" s="29" t="str">
        <f t="shared" si="0"/>
        <v>OK</v>
      </c>
      <c r="T24" s="98"/>
      <c r="U24" s="29" t="str">
        <f t="shared" si="4"/>
        <v>OK</v>
      </c>
      <c r="W24" s="98"/>
      <c r="Y24" s="73" t="str">
        <f t="shared" si="1"/>
        <v>OK</v>
      </c>
      <c r="AA24" s="72">
        <f t="shared" si="2"/>
        <v>0</v>
      </c>
    </row>
    <row r="25" spans="2:27" ht="15" customHeight="1" x14ac:dyDescent="0.45">
      <c r="B25" s="4" t="s">
        <v>40</v>
      </c>
      <c r="C25" s="1" t="s">
        <v>38</v>
      </c>
      <c r="D25" s="98"/>
      <c r="E25" s="27"/>
      <c r="F25" s="98"/>
      <c r="G25" s="98"/>
      <c r="H25" s="98"/>
      <c r="I25" s="98"/>
      <c r="J25" s="98"/>
      <c r="K25" s="98"/>
      <c r="L25" s="98"/>
      <c r="M25" s="98"/>
      <c r="N25" s="98"/>
      <c r="O25" s="98"/>
      <c r="P25" s="99"/>
      <c r="Q25" s="72">
        <f t="shared" si="3"/>
        <v>0</v>
      </c>
      <c r="R25" s="29" t="str">
        <f t="shared" si="0"/>
        <v>OK</v>
      </c>
      <c r="T25" s="98"/>
      <c r="U25" s="29" t="str">
        <f t="shared" si="4"/>
        <v>OK</v>
      </c>
      <c r="W25" s="98"/>
      <c r="Y25" s="73" t="str">
        <f t="shared" si="1"/>
        <v>OK</v>
      </c>
      <c r="AA25" s="72">
        <f t="shared" si="2"/>
        <v>0</v>
      </c>
    </row>
    <row r="26" spans="2:27" ht="15" customHeight="1" x14ac:dyDescent="0.45">
      <c r="B26" s="4" t="s">
        <v>40</v>
      </c>
      <c r="C26" s="1" t="s">
        <v>132</v>
      </c>
      <c r="D26" s="98"/>
      <c r="E26" s="27"/>
      <c r="F26" s="98"/>
      <c r="G26" s="98"/>
      <c r="H26" s="98"/>
      <c r="I26" s="98"/>
      <c r="J26" s="98"/>
      <c r="K26" s="98"/>
      <c r="L26" s="98"/>
      <c r="M26" s="98"/>
      <c r="N26" s="98"/>
      <c r="O26" s="98"/>
      <c r="P26" s="99"/>
      <c r="Q26" s="72">
        <f t="shared" ref="Q26" si="5">SUM(F26:O26)</f>
        <v>0</v>
      </c>
      <c r="R26" s="29" t="str">
        <f t="shared" ref="R26" si="6">IF(Q26=D26,"OK",IF(D26&lt;&gt;Q26,"erreur"))</f>
        <v>OK</v>
      </c>
      <c r="T26" s="98"/>
      <c r="U26" s="29" t="str">
        <f t="shared" ref="U26" si="7">IF(Q26=0,"OK",IF(AND(Q26&gt;0,T26&lt;&gt;0,T26=INT(T26),INT(T26)&gt;=Q26),"OK","erreur"))</f>
        <v>OK</v>
      </c>
      <c r="W26" s="98"/>
      <c r="Y26" s="73" t="str">
        <f t="shared" ref="Y26" si="8">IF(D26="",IF(W26="","OK","erreur"),IF(W26&lt;&gt;"","OK","erreur"))</f>
        <v>OK</v>
      </c>
      <c r="AA26" s="72">
        <f t="shared" si="2"/>
        <v>0</v>
      </c>
    </row>
    <row r="27" spans="2:27" ht="15" customHeight="1" x14ac:dyDescent="0.45">
      <c r="B27" s="4" t="s">
        <v>39</v>
      </c>
      <c r="C27" s="1" t="s">
        <v>8</v>
      </c>
      <c r="D27" s="98"/>
      <c r="E27" s="27"/>
      <c r="F27" s="98"/>
      <c r="G27" s="98"/>
      <c r="H27" s="98"/>
      <c r="I27" s="98"/>
      <c r="J27" s="98"/>
      <c r="K27" s="98"/>
      <c r="L27" s="98"/>
      <c r="M27" s="98"/>
      <c r="N27" s="98"/>
      <c r="O27" s="98"/>
      <c r="P27" s="99"/>
      <c r="Q27" s="72">
        <f t="shared" si="3"/>
        <v>0</v>
      </c>
      <c r="R27" s="29" t="str">
        <f t="shared" si="0"/>
        <v>OK</v>
      </c>
      <c r="T27" s="98"/>
      <c r="U27" s="29" t="str">
        <f t="shared" si="4"/>
        <v>OK</v>
      </c>
      <c r="W27" s="98"/>
      <c r="Y27" s="73" t="str">
        <f t="shared" si="1"/>
        <v>OK</v>
      </c>
      <c r="AA27" s="72">
        <f t="shared" si="2"/>
        <v>0</v>
      </c>
    </row>
    <row r="28" spans="2:27" ht="15" customHeight="1" x14ac:dyDescent="0.45">
      <c r="B28" s="4" t="s">
        <v>39</v>
      </c>
      <c r="C28" s="1" t="s">
        <v>9</v>
      </c>
      <c r="D28" s="98"/>
      <c r="E28" s="27"/>
      <c r="F28" s="98"/>
      <c r="G28" s="98"/>
      <c r="H28" s="98"/>
      <c r="I28" s="98"/>
      <c r="J28" s="98"/>
      <c r="K28" s="98"/>
      <c r="L28" s="98"/>
      <c r="M28" s="98"/>
      <c r="N28" s="98"/>
      <c r="O28" s="98"/>
      <c r="P28" s="99"/>
      <c r="Q28" s="72">
        <f t="shared" si="3"/>
        <v>0</v>
      </c>
      <c r="R28" s="29" t="str">
        <f t="shared" si="0"/>
        <v>OK</v>
      </c>
      <c r="T28" s="98"/>
      <c r="U28" s="29" t="str">
        <f t="shared" si="4"/>
        <v>OK</v>
      </c>
      <c r="W28" s="98"/>
      <c r="Y28" s="73" t="str">
        <f t="shared" si="1"/>
        <v>OK</v>
      </c>
      <c r="AA28" s="72">
        <f t="shared" si="2"/>
        <v>0</v>
      </c>
    </row>
    <row r="29" spans="2:27" ht="15" customHeight="1" x14ac:dyDescent="0.45">
      <c r="B29" s="4" t="s">
        <v>52</v>
      </c>
      <c r="C29" s="1" t="s">
        <v>10</v>
      </c>
      <c r="D29" s="98"/>
      <c r="E29" s="27"/>
      <c r="F29" s="98"/>
      <c r="G29" s="98"/>
      <c r="H29" s="98"/>
      <c r="I29" s="98"/>
      <c r="J29" s="98"/>
      <c r="K29" s="98"/>
      <c r="L29" s="98"/>
      <c r="M29" s="98"/>
      <c r="N29" s="98"/>
      <c r="O29" s="98"/>
      <c r="P29" s="99"/>
      <c r="Q29" s="72">
        <f t="shared" si="3"/>
        <v>0</v>
      </c>
      <c r="R29" s="29" t="str">
        <f t="shared" si="0"/>
        <v>OK</v>
      </c>
      <c r="T29" s="98"/>
      <c r="U29" s="29" t="str">
        <f t="shared" si="4"/>
        <v>OK</v>
      </c>
      <c r="W29" s="98"/>
      <c r="Y29" s="73" t="str">
        <f t="shared" si="1"/>
        <v>OK</v>
      </c>
      <c r="AA29" s="72">
        <f t="shared" si="2"/>
        <v>0</v>
      </c>
    </row>
    <row r="30" spans="2:27" ht="15" customHeight="1" x14ac:dyDescent="0.45">
      <c r="B30" s="4" t="s">
        <v>93</v>
      </c>
      <c r="C30" s="1" t="s">
        <v>11</v>
      </c>
      <c r="D30" s="98"/>
      <c r="E30" s="27"/>
      <c r="F30" s="98"/>
      <c r="G30" s="98"/>
      <c r="H30" s="98"/>
      <c r="I30" s="98"/>
      <c r="J30" s="98"/>
      <c r="K30" s="98"/>
      <c r="L30" s="98"/>
      <c r="M30" s="98"/>
      <c r="N30" s="98"/>
      <c r="O30" s="98"/>
      <c r="P30" s="99"/>
      <c r="Q30" s="74">
        <f t="shared" si="3"/>
        <v>0</v>
      </c>
      <c r="R30" s="29" t="str">
        <f t="shared" si="0"/>
        <v>OK</v>
      </c>
      <c r="T30" s="98"/>
      <c r="U30" s="29" t="str">
        <f t="shared" si="4"/>
        <v>OK</v>
      </c>
      <c r="W30" s="98"/>
      <c r="Y30" s="73" t="str">
        <f t="shared" si="1"/>
        <v>OK</v>
      </c>
      <c r="AA30" s="72">
        <f t="shared" si="2"/>
        <v>0</v>
      </c>
    </row>
    <row r="31" spans="2:27" ht="15" customHeight="1" x14ac:dyDescent="0.45">
      <c r="B31" s="2"/>
      <c r="C31" s="20" t="s">
        <v>12</v>
      </c>
      <c r="D31" s="123"/>
      <c r="E31" s="27"/>
      <c r="F31" s="124"/>
      <c r="G31" s="125"/>
      <c r="H31" s="125"/>
      <c r="I31" s="125"/>
      <c r="J31" s="125"/>
      <c r="K31" s="125"/>
      <c r="L31" s="125"/>
      <c r="M31" s="125"/>
      <c r="N31" s="125"/>
      <c r="O31" s="123"/>
      <c r="P31" s="23"/>
      <c r="Q31" s="91"/>
      <c r="R31" s="21"/>
      <c r="T31" s="126"/>
      <c r="U31" s="21"/>
      <c r="W31" s="126"/>
      <c r="Y31" s="12"/>
      <c r="AA31" s="91"/>
    </row>
    <row r="32" spans="2:27" ht="15" customHeight="1" x14ac:dyDescent="0.45">
      <c r="B32" s="4" t="s">
        <v>41</v>
      </c>
      <c r="C32" s="1" t="s">
        <v>115</v>
      </c>
      <c r="D32" s="98"/>
      <c r="E32" s="27"/>
      <c r="F32" s="98"/>
      <c r="G32" s="98"/>
      <c r="H32" s="98"/>
      <c r="I32" s="98"/>
      <c r="J32" s="98"/>
      <c r="K32" s="98"/>
      <c r="L32" s="98"/>
      <c r="M32" s="98"/>
      <c r="N32" s="98"/>
      <c r="O32" s="98"/>
      <c r="P32" s="99"/>
      <c r="Q32" s="75">
        <f t="shared" ref="Q32:Q37" si="9">SUM(F32:O32)</f>
        <v>0</v>
      </c>
      <c r="R32" s="29" t="str">
        <f t="shared" ref="R32:R37" si="10">IF(Q32=D32,"OK",IF(D32&lt;&gt;Q32,"erreur"))</f>
        <v>OK</v>
      </c>
      <c r="T32" s="98"/>
      <c r="U32" s="29" t="str">
        <f t="shared" si="4"/>
        <v>OK</v>
      </c>
      <c r="W32" s="98"/>
      <c r="Y32" s="73" t="str">
        <f t="shared" ref="Y32:Y37" si="11">IF(D32="",IF(W32="","OK","erreur"),IF(W32&lt;&gt;"","OK","erreur"))</f>
        <v>OK</v>
      </c>
      <c r="AA32" s="72">
        <f t="shared" ref="AA32:AA37" si="12">IFERROR(+W32*AA$61/W$61,0)</f>
        <v>0</v>
      </c>
    </row>
    <row r="33" spans="2:27" ht="15" customHeight="1" x14ac:dyDescent="0.45">
      <c r="B33" s="4" t="s">
        <v>42</v>
      </c>
      <c r="C33" s="1" t="s">
        <v>13</v>
      </c>
      <c r="D33" s="98"/>
      <c r="E33" s="27"/>
      <c r="F33" s="98"/>
      <c r="G33" s="98"/>
      <c r="H33" s="98"/>
      <c r="I33" s="98"/>
      <c r="J33" s="98"/>
      <c r="K33" s="98"/>
      <c r="L33" s="98"/>
      <c r="M33" s="98"/>
      <c r="N33" s="98"/>
      <c r="O33" s="98"/>
      <c r="P33" s="99"/>
      <c r="Q33" s="72">
        <f t="shared" si="9"/>
        <v>0</v>
      </c>
      <c r="R33" s="29" t="str">
        <f t="shared" si="10"/>
        <v>OK</v>
      </c>
      <c r="T33" s="98"/>
      <c r="U33" s="29" t="str">
        <f t="shared" si="4"/>
        <v>OK</v>
      </c>
      <c r="W33" s="98"/>
      <c r="Y33" s="73" t="str">
        <f t="shared" si="11"/>
        <v>OK</v>
      </c>
      <c r="AA33" s="72">
        <f t="shared" si="12"/>
        <v>0</v>
      </c>
    </row>
    <row r="34" spans="2:27" ht="15" customHeight="1" x14ac:dyDescent="0.45">
      <c r="B34" s="4" t="s">
        <v>43</v>
      </c>
      <c r="C34" s="1" t="s">
        <v>14</v>
      </c>
      <c r="D34" s="98"/>
      <c r="E34" s="27"/>
      <c r="F34" s="98"/>
      <c r="G34" s="98"/>
      <c r="H34" s="98"/>
      <c r="I34" s="98"/>
      <c r="J34" s="98"/>
      <c r="K34" s="98"/>
      <c r="L34" s="98"/>
      <c r="M34" s="98"/>
      <c r="N34" s="98"/>
      <c r="O34" s="98"/>
      <c r="P34" s="23"/>
      <c r="Q34" s="72">
        <f t="shared" si="9"/>
        <v>0</v>
      </c>
      <c r="R34" s="29" t="str">
        <f t="shared" si="10"/>
        <v>OK</v>
      </c>
      <c r="T34" s="98"/>
      <c r="U34" s="29" t="str">
        <f t="shared" si="4"/>
        <v>OK</v>
      </c>
      <c r="W34" s="98"/>
      <c r="Y34" s="73" t="str">
        <f t="shared" si="11"/>
        <v>OK</v>
      </c>
      <c r="AA34" s="72">
        <f t="shared" si="12"/>
        <v>0</v>
      </c>
    </row>
    <row r="35" spans="2:27" ht="15" customHeight="1" x14ac:dyDescent="0.45">
      <c r="B35" s="4" t="s">
        <v>27</v>
      </c>
      <c r="C35" s="1" t="s">
        <v>15</v>
      </c>
      <c r="D35" s="98"/>
      <c r="E35" s="27"/>
      <c r="F35" s="98"/>
      <c r="G35" s="98"/>
      <c r="H35" s="98"/>
      <c r="I35" s="98"/>
      <c r="J35" s="98"/>
      <c r="K35" s="98"/>
      <c r="L35" s="98"/>
      <c r="M35" s="98"/>
      <c r="N35" s="98"/>
      <c r="O35" s="98"/>
      <c r="P35" s="23"/>
      <c r="Q35" s="72">
        <f t="shared" si="9"/>
        <v>0</v>
      </c>
      <c r="R35" s="29" t="str">
        <f t="shared" si="10"/>
        <v>OK</v>
      </c>
      <c r="T35" s="98"/>
      <c r="U35" s="29" t="str">
        <f t="shared" si="4"/>
        <v>OK</v>
      </c>
      <c r="W35" s="98"/>
      <c r="Y35" s="73" t="str">
        <f t="shared" si="11"/>
        <v>OK</v>
      </c>
      <c r="AA35" s="72">
        <f t="shared" si="12"/>
        <v>0</v>
      </c>
    </row>
    <row r="36" spans="2:27" ht="15" customHeight="1" x14ac:dyDescent="0.45">
      <c r="B36" s="4" t="s">
        <v>44</v>
      </c>
      <c r="C36" s="1" t="s">
        <v>16</v>
      </c>
      <c r="D36" s="98"/>
      <c r="E36" s="27"/>
      <c r="F36" s="98"/>
      <c r="G36" s="98"/>
      <c r="H36" s="98"/>
      <c r="I36" s="98"/>
      <c r="J36" s="98"/>
      <c r="K36" s="98"/>
      <c r="L36" s="98"/>
      <c r="M36" s="98"/>
      <c r="N36" s="98"/>
      <c r="O36" s="98"/>
      <c r="P36" s="23"/>
      <c r="Q36" s="72">
        <f t="shared" si="9"/>
        <v>0</v>
      </c>
      <c r="R36" s="29" t="str">
        <f t="shared" si="10"/>
        <v>OK</v>
      </c>
      <c r="T36" s="98"/>
      <c r="U36" s="29" t="str">
        <f t="shared" si="4"/>
        <v>OK</v>
      </c>
      <c r="W36" s="98"/>
      <c r="Y36" s="73" t="str">
        <f t="shared" si="11"/>
        <v>OK</v>
      </c>
      <c r="AA36" s="72">
        <f t="shared" si="12"/>
        <v>0</v>
      </c>
    </row>
    <row r="37" spans="2:27" ht="15" customHeight="1" x14ac:dyDescent="0.45">
      <c r="B37" s="4" t="s">
        <v>45</v>
      </c>
      <c r="C37" s="1" t="s">
        <v>186</v>
      </c>
      <c r="D37" s="98"/>
      <c r="E37" s="27"/>
      <c r="F37" s="98"/>
      <c r="G37" s="98"/>
      <c r="H37" s="98"/>
      <c r="I37" s="98"/>
      <c r="J37" s="98"/>
      <c r="K37" s="98"/>
      <c r="L37" s="98"/>
      <c r="M37" s="98"/>
      <c r="N37" s="98"/>
      <c r="O37" s="98"/>
      <c r="P37" s="23"/>
      <c r="Q37" s="74">
        <f t="shared" si="9"/>
        <v>0</v>
      </c>
      <c r="R37" s="29" t="str">
        <f t="shared" si="10"/>
        <v>OK</v>
      </c>
      <c r="T37" s="98"/>
      <c r="U37" s="29" t="str">
        <f t="shared" si="4"/>
        <v>OK</v>
      </c>
      <c r="W37" s="98"/>
      <c r="Y37" s="73" t="str">
        <f t="shared" si="11"/>
        <v>OK</v>
      </c>
      <c r="AA37" s="72">
        <f t="shared" si="12"/>
        <v>0</v>
      </c>
    </row>
    <row r="38" spans="2:27" ht="15" customHeight="1" x14ac:dyDescent="0.45">
      <c r="B38" s="2"/>
      <c r="C38" s="20" t="s">
        <v>20</v>
      </c>
      <c r="D38" s="123"/>
      <c r="E38" s="27"/>
      <c r="F38" s="124"/>
      <c r="G38" s="125"/>
      <c r="H38" s="125"/>
      <c r="I38" s="125"/>
      <c r="J38" s="125"/>
      <c r="K38" s="125"/>
      <c r="L38" s="125"/>
      <c r="M38" s="125"/>
      <c r="N38" s="125"/>
      <c r="O38" s="123"/>
      <c r="P38" s="23"/>
      <c r="Q38" s="91"/>
      <c r="R38" s="21"/>
      <c r="T38" s="126"/>
      <c r="U38" s="21"/>
      <c r="W38" s="126"/>
      <c r="Y38" s="12"/>
      <c r="AA38" s="91"/>
    </row>
    <row r="39" spans="2:27" ht="15" customHeight="1" x14ac:dyDescent="0.45">
      <c r="B39" s="4" t="s">
        <v>26</v>
      </c>
      <c r="C39" s="1" t="s">
        <v>95</v>
      </c>
      <c r="D39" s="98"/>
      <c r="E39" s="27"/>
      <c r="F39" s="98"/>
      <c r="G39" s="98"/>
      <c r="H39" s="98"/>
      <c r="I39" s="98"/>
      <c r="J39" s="98"/>
      <c r="K39" s="98"/>
      <c r="L39" s="98"/>
      <c r="M39" s="98"/>
      <c r="N39" s="98"/>
      <c r="O39" s="98"/>
      <c r="P39" s="23"/>
      <c r="Q39" s="75">
        <f t="shared" ref="Q39:Q43" si="13">SUM(F39:O39)</f>
        <v>0</v>
      </c>
      <c r="R39" s="29" t="str">
        <f t="shared" ref="R39:R43" si="14">IF(Q39=D39,"OK",IF(D39&lt;&gt;Q39,"erreur"))</f>
        <v>OK</v>
      </c>
      <c r="T39" s="98"/>
      <c r="U39" s="29" t="str">
        <f t="shared" si="4"/>
        <v>OK</v>
      </c>
      <c r="W39" s="98"/>
      <c r="Y39" s="73" t="str">
        <f t="shared" ref="Y39:Y43" si="15">IF(D39="",IF(W39="","OK","erreur"),IF(W39&lt;&gt;"","OK","erreur"))</f>
        <v>OK</v>
      </c>
      <c r="AA39" s="72">
        <f>IFERROR(+W39*AA$61/W$61,0)</f>
        <v>0</v>
      </c>
    </row>
    <row r="40" spans="2:27" ht="15" customHeight="1" x14ac:dyDescent="0.45">
      <c r="B40" s="4" t="s">
        <v>26</v>
      </c>
      <c r="C40" s="1" t="s">
        <v>37</v>
      </c>
      <c r="D40" s="98"/>
      <c r="E40" s="27"/>
      <c r="F40" s="98"/>
      <c r="G40" s="98"/>
      <c r="H40" s="98"/>
      <c r="I40" s="98"/>
      <c r="J40" s="98"/>
      <c r="K40" s="98"/>
      <c r="L40" s="98"/>
      <c r="M40" s="98"/>
      <c r="N40" s="98"/>
      <c r="O40" s="98"/>
      <c r="P40" s="23"/>
      <c r="Q40" s="72">
        <f t="shared" si="13"/>
        <v>0</v>
      </c>
      <c r="R40" s="29" t="str">
        <f t="shared" si="14"/>
        <v>OK</v>
      </c>
      <c r="T40" s="98"/>
      <c r="U40" s="29" t="str">
        <f t="shared" si="4"/>
        <v>OK</v>
      </c>
      <c r="W40" s="98"/>
      <c r="Y40" s="73" t="str">
        <f t="shared" si="15"/>
        <v>OK</v>
      </c>
      <c r="AA40" s="72">
        <f>IFERROR(+W40*AA$61/W$61,0)</f>
        <v>0</v>
      </c>
    </row>
    <row r="41" spans="2:27" ht="15" customHeight="1" x14ac:dyDescent="0.45">
      <c r="B41" s="4" t="s">
        <v>25</v>
      </c>
      <c r="C41" s="1" t="s">
        <v>1495</v>
      </c>
      <c r="D41" s="98"/>
      <c r="E41" s="27"/>
      <c r="F41" s="98"/>
      <c r="G41" s="98"/>
      <c r="H41" s="98"/>
      <c r="I41" s="98"/>
      <c r="J41" s="98"/>
      <c r="K41" s="98"/>
      <c r="L41" s="98"/>
      <c r="M41" s="98"/>
      <c r="N41" s="98"/>
      <c r="O41" s="98"/>
      <c r="P41" s="23"/>
      <c r="Q41" s="72">
        <f t="shared" si="13"/>
        <v>0</v>
      </c>
      <c r="R41" s="29" t="str">
        <f t="shared" si="14"/>
        <v>OK</v>
      </c>
      <c r="T41" s="98"/>
      <c r="U41" s="29" t="str">
        <f t="shared" si="4"/>
        <v>OK</v>
      </c>
      <c r="W41" s="98"/>
      <c r="Y41" s="73" t="str">
        <f t="shared" si="15"/>
        <v>OK</v>
      </c>
      <c r="AA41" s="72">
        <f>IFERROR(+W41*AA$61/W$61,0)</f>
        <v>0</v>
      </c>
    </row>
    <row r="42" spans="2:27" ht="15" customHeight="1" x14ac:dyDescent="0.45">
      <c r="B42" s="4" t="s">
        <v>45</v>
      </c>
      <c r="C42" s="1" t="s">
        <v>1496</v>
      </c>
      <c r="D42" s="98"/>
      <c r="E42" s="27"/>
      <c r="F42" s="98"/>
      <c r="G42" s="98"/>
      <c r="H42" s="98"/>
      <c r="I42" s="98"/>
      <c r="J42" s="98"/>
      <c r="K42" s="98"/>
      <c r="L42" s="98"/>
      <c r="M42" s="98"/>
      <c r="N42" s="98"/>
      <c r="O42" s="98"/>
      <c r="P42" s="23"/>
      <c r="Q42" s="72">
        <f t="shared" si="13"/>
        <v>0</v>
      </c>
      <c r="R42" s="29" t="str">
        <f t="shared" si="14"/>
        <v>OK</v>
      </c>
      <c r="T42" s="98"/>
      <c r="U42" s="29" t="str">
        <f t="shared" si="4"/>
        <v>OK</v>
      </c>
      <c r="W42" s="98"/>
      <c r="Y42" s="73" t="str">
        <f t="shared" si="15"/>
        <v>OK</v>
      </c>
      <c r="AA42" s="72">
        <f>IFERROR(+W42*AA$61/W$61,0)</f>
        <v>0</v>
      </c>
    </row>
    <row r="43" spans="2:27" ht="15" customHeight="1" x14ac:dyDescent="0.45">
      <c r="B43" s="4" t="s">
        <v>45</v>
      </c>
      <c r="C43" s="1" t="s">
        <v>94</v>
      </c>
      <c r="D43" s="98"/>
      <c r="E43" s="27"/>
      <c r="F43" s="98"/>
      <c r="G43" s="98"/>
      <c r="H43" s="98"/>
      <c r="I43" s="98"/>
      <c r="J43" s="98"/>
      <c r="K43" s="98"/>
      <c r="L43" s="98"/>
      <c r="M43" s="98"/>
      <c r="N43" s="98"/>
      <c r="O43" s="98"/>
      <c r="P43" s="23"/>
      <c r="Q43" s="72">
        <f t="shared" si="13"/>
        <v>0</v>
      </c>
      <c r="R43" s="29" t="str">
        <f t="shared" si="14"/>
        <v>OK</v>
      </c>
      <c r="T43" s="98"/>
      <c r="U43" s="29" t="str">
        <f t="shared" si="4"/>
        <v>OK</v>
      </c>
      <c r="W43" s="98"/>
      <c r="Y43" s="73" t="str">
        <f t="shared" si="15"/>
        <v>OK</v>
      </c>
      <c r="AA43" s="72">
        <f>IFERROR(+W43*AA$61/W$61,0)</f>
        <v>0</v>
      </c>
    </row>
    <row r="44" spans="2:27" ht="15" customHeight="1" x14ac:dyDescent="0.45">
      <c r="B44" s="2" t="s">
        <v>17</v>
      </c>
      <c r="C44" s="3"/>
      <c r="D44" s="123"/>
      <c r="E44" s="27"/>
      <c r="F44" s="124"/>
      <c r="G44" s="125"/>
      <c r="H44" s="125"/>
      <c r="I44" s="125"/>
      <c r="J44" s="125"/>
      <c r="K44" s="125"/>
      <c r="L44" s="125"/>
      <c r="M44" s="125"/>
      <c r="N44" s="125"/>
      <c r="O44" s="123"/>
      <c r="P44" s="23"/>
      <c r="Q44" s="91"/>
      <c r="R44" s="21"/>
      <c r="T44" s="126"/>
      <c r="U44" s="21"/>
      <c r="W44" s="127"/>
      <c r="Y44" s="12"/>
      <c r="AA44" s="91"/>
    </row>
    <row r="45" spans="2:27" ht="15" customHeight="1" x14ac:dyDescent="0.45">
      <c r="B45" s="4" t="s">
        <v>46</v>
      </c>
      <c r="C45" s="1" t="s">
        <v>18</v>
      </c>
      <c r="D45" s="98"/>
      <c r="E45" s="27"/>
      <c r="F45" s="98"/>
      <c r="G45" s="98"/>
      <c r="H45" s="98"/>
      <c r="I45" s="98"/>
      <c r="J45" s="98"/>
      <c r="K45" s="98"/>
      <c r="L45" s="98"/>
      <c r="M45" s="98"/>
      <c r="N45" s="98"/>
      <c r="O45" s="98"/>
      <c r="P45" s="99"/>
      <c r="Q45" s="72">
        <f t="shared" ref="Q45:Q52" si="16">SUM(F45:O45)</f>
        <v>0</v>
      </c>
      <c r="R45" s="29" t="str">
        <f t="shared" ref="R45:R52" si="17">IF(Q45=D45,"OK",IF(D45&lt;&gt;Q45,"erreur"))</f>
        <v>OK</v>
      </c>
      <c r="T45" s="98"/>
      <c r="U45" s="29" t="str">
        <f t="shared" si="4"/>
        <v>OK</v>
      </c>
      <c r="W45" s="98"/>
      <c r="Y45" s="73" t="str">
        <f t="shared" ref="Y45:Y52" si="18">IF(D45="",IF(W45="","OK","erreur"),IF(W45&lt;&gt;"","OK","erreur"))</f>
        <v>OK</v>
      </c>
      <c r="AA45" s="72">
        <f t="shared" ref="AA45:AA52" si="19">IFERROR(+W45*AA$61/W$61,0)</f>
        <v>0</v>
      </c>
    </row>
    <row r="46" spans="2:27" ht="15" customHeight="1" x14ac:dyDescent="0.45">
      <c r="B46" s="4" t="s">
        <v>42</v>
      </c>
      <c r="C46" s="1" t="s">
        <v>53</v>
      </c>
      <c r="D46" s="98"/>
      <c r="E46" s="27"/>
      <c r="F46" s="98"/>
      <c r="G46" s="98"/>
      <c r="H46" s="98"/>
      <c r="I46" s="98"/>
      <c r="J46" s="98"/>
      <c r="K46" s="98"/>
      <c r="L46" s="98"/>
      <c r="M46" s="98"/>
      <c r="N46" s="98"/>
      <c r="O46" s="98"/>
      <c r="P46" s="99"/>
      <c r="Q46" s="72">
        <f t="shared" si="16"/>
        <v>0</v>
      </c>
      <c r="R46" s="29" t="str">
        <f t="shared" si="17"/>
        <v>OK</v>
      </c>
      <c r="T46" s="98"/>
      <c r="U46" s="29" t="str">
        <f t="shared" si="4"/>
        <v>OK</v>
      </c>
      <c r="W46" s="98"/>
      <c r="Y46" s="73" t="str">
        <f t="shared" si="18"/>
        <v>OK</v>
      </c>
      <c r="AA46" s="72">
        <f t="shared" si="19"/>
        <v>0</v>
      </c>
    </row>
    <row r="47" spans="2:27" ht="15" customHeight="1" x14ac:dyDescent="0.45">
      <c r="B47" s="4" t="s">
        <v>52</v>
      </c>
      <c r="C47" s="1" t="s">
        <v>54</v>
      </c>
      <c r="D47" s="98"/>
      <c r="E47" s="27"/>
      <c r="F47" s="98"/>
      <c r="G47" s="98"/>
      <c r="H47" s="98"/>
      <c r="I47" s="98"/>
      <c r="J47" s="98"/>
      <c r="K47" s="98"/>
      <c r="L47" s="98"/>
      <c r="M47" s="98"/>
      <c r="N47" s="98"/>
      <c r="O47" s="98"/>
      <c r="P47" s="99"/>
      <c r="Q47" s="72">
        <f t="shared" si="16"/>
        <v>0</v>
      </c>
      <c r="R47" s="29" t="str">
        <f t="shared" si="17"/>
        <v>OK</v>
      </c>
      <c r="T47" s="98"/>
      <c r="U47" s="29" t="str">
        <f t="shared" si="4"/>
        <v>OK</v>
      </c>
      <c r="W47" s="98"/>
      <c r="Y47" s="73" t="str">
        <f t="shared" si="18"/>
        <v>OK</v>
      </c>
      <c r="AA47" s="72">
        <f t="shared" si="19"/>
        <v>0</v>
      </c>
    </row>
    <row r="48" spans="2:27" ht="15" customHeight="1" x14ac:dyDescent="0.45">
      <c r="B48" s="4" t="s">
        <v>47</v>
      </c>
      <c r="C48" s="1" t="s">
        <v>19</v>
      </c>
      <c r="D48" s="98"/>
      <c r="E48" s="27"/>
      <c r="F48" s="98"/>
      <c r="G48" s="98"/>
      <c r="H48" s="98"/>
      <c r="I48" s="98"/>
      <c r="J48" s="98"/>
      <c r="K48" s="98"/>
      <c r="L48" s="98"/>
      <c r="M48" s="98"/>
      <c r="N48" s="98"/>
      <c r="O48" s="98"/>
      <c r="P48" s="99"/>
      <c r="Q48" s="72">
        <f t="shared" si="16"/>
        <v>0</v>
      </c>
      <c r="R48" s="29" t="str">
        <f t="shared" si="17"/>
        <v>OK</v>
      </c>
      <c r="T48" s="98"/>
      <c r="U48" s="29" t="str">
        <f t="shared" si="4"/>
        <v>OK</v>
      </c>
      <c r="W48" s="98"/>
      <c r="Y48" s="73" t="str">
        <f t="shared" si="18"/>
        <v>OK</v>
      </c>
      <c r="AA48" s="72">
        <f t="shared" si="19"/>
        <v>0</v>
      </c>
    </row>
    <row r="49" spans="2:28" ht="15" customHeight="1" x14ac:dyDescent="0.45">
      <c r="B49" s="4" t="s">
        <v>48</v>
      </c>
      <c r="C49" s="1" t="s">
        <v>99</v>
      </c>
      <c r="D49" s="98"/>
      <c r="E49" s="27"/>
      <c r="F49" s="98"/>
      <c r="G49" s="98"/>
      <c r="H49" s="98"/>
      <c r="I49" s="98"/>
      <c r="J49" s="98"/>
      <c r="K49" s="98"/>
      <c r="L49" s="98"/>
      <c r="M49" s="98"/>
      <c r="N49" s="98"/>
      <c r="O49" s="98"/>
      <c r="P49" s="99"/>
      <c r="Q49" s="72">
        <f t="shared" si="16"/>
        <v>0</v>
      </c>
      <c r="R49" s="29" t="str">
        <f t="shared" si="17"/>
        <v>OK</v>
      </c>
      <c r="T49" s="98"/>
      <c r="U49" s="29" t="str">
        <f t="shared" si="4"/>
        <v>OK</v>
      </c>
      <c r="W49" s="98"/>
      <c r="Y49" s="73" t="str">
        <f t="shared" si="18"/>
        <v>OK</v>
      </c>
      <c r="AA49" s="72">
        <f t="shared" si="19"/>
        <v>0</v>
      </c>
    </row>
    <row r="50" spans="2:28" ht="15" customHeight="1" x14ac:dyDescent="0.45">
      <c r="B50" s="4" t="s">
        <v>49</v>
      </c>
      <c r="C50" s="1" t="s">
        <v>97</v>
      </c>
      <c r="D50" s="98"/>
      <c r="E50" s="27"/>
      <c r="F50" s="98"/>
      <c r="G50" s="98"/>
      <c r="H50" s="98"/>
      <c r="I50" s="98"/>
      <c r="J50" s="98"/>
      <c r="K50" s="98"/>
      <c r="L50" s="98"/>
      <c r="M50" s="98"/>
      <c r="N50" s="98"/>
      <c r="O50" s="98"/>
      <c r="P50" s="99"/>
      <c r="Q50" s="72">
        <f t="shared" si="16"/>
        <v>0</v>
      </c>
      <c r="R50" s="29" t="str">
        <f t="shared" si="17"/>
        <v>OK</v>
      </c>
      <c r="T50" s="98"/>
      <c r="U50" s="29" t="str">
        <f t="shared" si="4"/>
        <v>OK</v>
      </c>
      <c r="W50" s="98"/>
      <c r="Y50" s="73" t="str">
        <f t="shared" si="18"/>
        <v>OK</v>
      </c>
      <c r="AA50" s="72">
        <f t="shared" si="19"/>
        <v>0</v>
      </c>
    </row>
    <row r="51" spans="2:28" ht="15" customHeight="1" x14ac:dyDescent="0.45">
      <c r="B51" s="4" t="s">
        <v>50</v>
      </c>
      <c r="C51" s="1" t="s">
        <v>98</v>
      </c>
      <c r="D51" s="98"/>
      <c r="E51" s="27"/>
      <c r="F51" s="98"/>
      <c r="G51" s="98"/>
      <c r="H51" s="98"/>
      <c r="I51" s="98"/>
      <c r="J51" s="98"/>
      <c r="K51" s="98"/>
      <c r="L51" s="98"/>
      <c r="M51" s="98"/>
      <c r="N51" s="98"/>
      <c r="O51" s="98"/>
      <c r="P51" s="99"/>
      <c r="Q51" s="72">
        <f t="shared" si="16"/>
        <v>0</v>
      </c>
      <c r="R51" s="29" t="str">
        <f t="shared" si="17"/>
        <v>OK</v>
      </c>
      <c r="T51" s="98"/>
      <c r="U51" s="29" t="str">
        <f t="shared" si="4"/>
        <v>OK</v>
      </c>
      <c r="W51" s="98"/>
      <c r="Y51" s="73" t="str">
        <f t="shared" si="18"/>
        <v>OK</v>
      </c>
      <c r="AA51" s="72">
        <f t="shared" si="19"/>
        <v>0</v>
      </c>
    </row>
    <row r="52" spans="2:28" ht="15" customHeight="1" x14ac:dyDescent="0.45">
      <c r="B52" s="4" t="s">
        <v>51</v>
      </c>
      <c r="C52" s="1" t="s">
        <v>94</v>
      </c>
      <c r="D52" s="98"/>
      <c r="E52" s="27"/>
      <c r="F52" s="98"/>
      <c r="G52" s="98"/>
      <c r="H52" s="98"/>
      <c r="I52" s="98"/>
      <c r="J52" s="98"/>
      <c r="K52" s="98"/>
      <c r="L52" s="98"/>
      <c r="M52" s="98"/>
      <c r="N52" s="98"/>
      <c r="O52" s="98"/>
      <c r="P52" s="99"/>
      <c r="Q52" s="74">
        <f t="shared" si="16"/>
        <v>0</v>
      </c>
      <c r="R52" s="29" t="str">
        <f t="shared" si="17"/>
        <v>OK</v>
      </c>
      <c r="T52" s="98"/>
      <c r="U52" s="29" t="str">
        <f t="shared" si="4"/>
        <v>OK</v>
      </c>
      <c r="W52" s="98"/>
      <c r="Y52" s="73" t="str">
        <f t="shared" si="18"/>
        <v>OK</v>
      </c>
      <c r="AA52" s="72">
        <f t="shared" si="19"/>
        <v>0</v>
      </c>
    </row>
    <row r="53" spans="2:28" ht="15" customHeight="1" x14ac:dyDescent="0.45">
      <c r="B53" s="2" t="s">
        <v>33</v>
      </c>
      <c r="C53" s="3"/>
      <c r="D53" s="123"/>
      <c r="E53" s="27"/>
      <c r="F53" s="124"/>
      <c r="G53" s="125"/>
      <c r="H53" s="125"/>
      <c r="I53" s="125"/>
      <c r="J53" s="125"/>
      <c r="K53" s="125"/>
      <c r="L53" s="125"/>
      <c r="M53" s="125"/>
      <c r="N53" s="125"/>
      <c r="O53" s="123"/>
      <c r="P53" s="23"/>
      <c r="Q53" s="91"/>
      <c r="R53" s="21"/>
      <c r="T53" s="126"/>
      <c r="U53" s="21"/>
      <c r="W53" s="126"/>
      <c r="Y53" s="12"/>
      <c r="AA53" s="91"/>
    </row>
    <row r="54" spans="2:28" ht="15" customHeight="1" x14ac:dyDescent="0.45">
      <c r="B54" s="4" t="s">
        <v>26</v>
      </c>
      <c r="C54" s="1" t="s">
        <v>95</v>
      </c>
      <c r="D54" s="98"/>
      <c r="E54" s="27"/>
      <c r="F54" s="98"/>
      <c r="G54" s="98"/>
      <c r="H54" s="98"/>
      <c r="I54" s="98"/>
      <c r="J54" s="98"/>
      <c r="K54" s="98"/>
      <c r="L54" s="98"/>
      <c r="M54" s="98"/>
      <c r="N54" s="98"/>
      <c r="O54" s="98"/>
      <c r="P54" s="99"/>
      <c r="Q54" s="75">
        <f t="shared" ref="Q54:Q59" si="20">SUM(F54:O54)</f>
        <v>0</v>
      </c>
      <c r="R54" s="29" t="str">
        <f t="shared" ref="R54:R59" si="21">IF(Q54=D54,"OK",IF(D54&lt;&gt;Q54,"erreur"))</f>
        <v>OK</v>
      </c>
      <c r="T54" s="98"/>
      <c r="U54" s="29" t="str">
        <f t="shared" si="4"/>
        <v>OK</v>
      </c>
      <c r="W54" s="98"/>
      <c r="Y54" s="73" t="str">
        <f t="shared" ref="Y54:Y59" si="22">IF(D54="",IF(W54="","OK","erreur"),IF(W54&lt;&gt;"","OK","erreur"))</f>
        <v>OK</v>
      </c>
      <c r="AA54" s="72">
        <f t="shared" ref="AA54:AA59" si="23">IFERROR(+W54*AA$61/W$61,0)</f>
        <v>0</v>
      </c>
    </row>
    <row r="55" spans="2:28" ht="15" customHeight="1" x14ac:dyDescent="0.45">
      <c r="B55" s="4" t="s">
        <v>25</v>
      </c>
      <c r="C55" s="1" t="s">
        <v>96</v>
      </c>
      <c r="D55" s="98"/>
      <c r="E55" s="27"/>
      <c r="F55" s="98"/>
      <c r="G55" s="98"/>
      <c r="H55" s="98"/>
      <c r="I55" s="98"/>
      <c r="J55" s="98"/>
      <c r="K55" s="98"/>
      <c r="L55" s="98"/>
      <c r="M55" s="98"/>
      <c r="N55" s="98"/>
      <c r="O55" s="98"/>
      <c r="P55" s="99"/>
      <c r="Q55" s="72">
        <f t="shared" si="20"/>
        <v>0</v>
      </c>
      <c r="R55" s="29" t="str">
        <f t="shared" si="21"/>
        <v>OK</v>
      </c>
      <c r="T55" s="98"/>
      <c r="U55" s="29" t="str">
        <f t="shared" si="4"/>
        <v>OK</v>
      </c>
      <c r="W55" s="98"/>
      <c r="Y55" s="73" t="str">
        <f t="shared" si="22"/>
        <v>OK</v>
      </c>
      <c r="AA55" s="72">
        <f t="shared" si="23"/>
        <v>0</v>
      </c>
    </row>
    <row r="56" spans="2:28" ht="15" customHeight="1" x14ac:dyDescent="0.45">
      <c r="B56" s="4" t="s">
        <v>45</v>
      </c>
      <c r="C56" s="1" t="s">
        <v>116</v>
      </c>
      <c r="D56" s="98"/>
      <c r="E56" s="27"/>
      <c r="F56" s="98"/>
      <c r="G56" s="98"/>
      <c r="H56" s="98"/>
      <c r="I56" s="98"/>
      <c r="J56" s="98"/>
      <c r="K56" s="98"/>
      <c r="L56" s="98"/>
      <c r="M56" s="98"/>
      <c r="N56" s="98"/>
      <c r="O56" s="98"/>
      <c r="P56" s="99"/>
      <c r="Q56" s="72">
        <f t="shared" si="20"/>
        <v>0</v>
      </c>
      <c r="R56" s="29" t="str">
        <f t="shared" si="21"/>
        <v>OK</v>
      </c>
      <c r="T56" s="98"/>
      <c r="U56" s="29" t="str">
        <f t="shared" si="4"/>
        <v>OK</v>
      </c>
      <c r="W56" s="98"/>
      <c r="Y56" s="73" t="str">
        <f t="shared" si="22"/>
        <v>OK</v>
      </c>
      <c r="AA56" s="72">
        <f t="shared" si="23"/>
        <v>0</v>
      </c>
    </row>
    <row r="57" spans="2:28" ht="15" customHeight="1" x14ac:dyDescent="0.45">
      <c r="B57" s="4" t="s">
        <v>45</v>
      </c>
      <c r="C57" s="1" t="s">
        <v>100</v>
      </c>
      <c r="D57" s="98"/>
      <c r="E57" s="27"/>
      <c r="F57" s="98"/>
      <c r="G57" s="98"/>
      <c r="H57" s="98"/>
      <c r="I57" s="98"/>
      <c r="J57" s="98"/>
      <c r="K57" s="98"/>
      <c r="L57" s="98"/>
      <c r="M57" s="98"/>
      <c r="N57" s="98"/>
      <c r="O57" s="98"/>
      <c r="P57" s="99"/>
      <c r="Q57" s="72">
        <f t="shared" si="20"/>
        <v>0</v>
      </c>
      <c r="R57" s="29" t="str">
        <f t="shared" si="21"/>
        <v>OK</v>
      </c>
      <c r="T57" s="98"/>
      <c r="U57" s="29" t="str">
        <f t="shared" si="4"/>
        <v>OK</v>
      </c>
      <c r="W57" s="98"/>
      <c r="Y57" s="73" t="str">
        <f t="shared" si="22"/>
        <v>OK</v>
      </c>
      <c r="AA57" s="72">
        <f t="shared" si="23"/>
        <v>0</v>
      </c>
    </row>
    <row r="58" spans="2:28" ht="15" customHeight="1" x14ac:dyDescent="0.45">
      <c r="B58" s="4" t="s">
        <v>45</v>
      </c>
      <c r="C58" s="1" t="s">
        <v>101</v>
      </c>
      <c r="D58" s="98"/>
      <c r="E58" s="27"/>
      <c r="F58" s="98"/>
      <c r="G58" s="98"/>
      <c r="H58" s="98"/>
      <c r="I58" s="98"/>
      <c r="J58" s="98"/>
      <c r="K58" s="98"/>
      <c r="L58" s="98"/>
      <c r="M58" s="98"/>
      <c r="N58" s="98"/>
      <c r="O58" s="98"/>
      <c r="P58" s="99"/>
      <c r="Q58" s="72">
        <f t="shared" si="20"/>
        <v>0</v>
      </c>
      <c r="R58" s="29" t="str">
        <f t="shared" si="21"/>
        <v>OK</v>
      </c>
      <c r="T58" s="98"/>
      <c r="U58" s="29" t="str">
        <f t="shared" si="4"/>
        <v>OK</v>
      </c>
      <c r="W58" s="98"/>
      <c r="Y58" s="73" t="str">
        <f t="shared" si="22"/>
        <v>OK</v>
      </c>
      <c r="AA58" s="72">
        <f t="shared" si="23"/>
        <v>0</v>
      </c>
    </row>
    <row r="59" spans="2:28" ht="15" customHeight="1" x14ac:dyDescent="0.45">
      <c r="B59" s="10" t="s">
        <v>45</v>
      </c>
      <c r="C59" s="24" t="s">
        <v>102</v>
      </c>
      <c r="D59" s="98"/>
      <c r="E59" s="27"/>
      <c r="F59" s="98"/>
      <c r="G59" s="98"/>
      <c r="H59" s="98"/>
      <c r="I59" s="98"/>
      <c r="J59" s="98"/>
      <c r="K59" s="98"/>
      <c r="L59" s="98"/>
      <c r="M59" s="98"/>
      <c r="N59" s="98"/>
      <c r="O59" s="98"/>
      <c r="P59" s="99"/>
      <c r="Q59" s="72">
        <f t="shared" si="20"/>
        <v>0</v>
      </c>
      <c r="R59" s="29" t="str">
        <f t="shared" si="21"/>
        <v>OK</v>
      </c>
      <c r="T59" s="98"/>
      <c r="U59" s="29" t="str">
        <f t="shared" si="4"/>
        <v>OK</v>
      </c>
      <c r="W59" s="98"/>
      <c r="Y59" s="73" t="str">
        <f t="shared" si="22"/>
        <v>OK</v>
      </c>
      <c r="AA59" s="72">
        <f t="shared" si="23"/>
        <v>0</v>
      </c>
    </row>
    <row r="60" spans="2:28" ht="15" customHeight="1" x14ac:dyDescent="0.45">
      <c r="D60" s="23"/>
      <c r="E60" s="27"/>
      <c r="F60" s="23"/>
      <c r="G60" s="23"/>
      <c r="H60" s="23"/>
      <c r="I60" s="23"/>
      <c r="J60" s="23"/>
      <c r="K60" s="23"/>
      <c r="L60" s="23"/>
      <c r="M60" s="23"/>
      <c r="N60" s="23"/>
      <c r="O60" s="23"/>
      <c r="P60" s="23"/>
      <c r="Q60" s="23"/>
      <c r="T60" s="23"/>
      <c r="W60" s="23"/>
      <c r="Y60" s="13"/>
      <c r="AA60" s="23"/>
    </row>
    <row r="61" spans="2:28" ht="15" customHeight="1" x14ac:dyDescent="0.45">
      <c r="B61" s="7" t="s">
        <v>23</v>
      </c>
      <c r="C61" s="25"/>
      <c r="D61" s="92">
        <f>SUM(D17:D59)</f>
        <v>0</v>
      </c>
      <c r="E61" s="27"/>
      <c r="F61" s="92">
        <f t="shared" ref="F61:O61" si="24">SUM(F17:F59)</f>
        <v>0</v>
      </c>
      <c r="G61" s="92">
        <f t="shared" si="24"/>
        <v>0</v>
      </c>
      <c r="H61" s="92">
        <f t="shared" si="24"/>
        <v>0</v>
      </c>
      <c r="I61" s="92">
        <f t="shared" si="24"/>
        <v>0</v>
      </c>
      <c r="J61" s="92">
        <f t="shared" si="24"/>
        <v>0</v>
      </c>
      <c r="K61" s="92">
        <f t="shared" si="24"/>
        <v>0</v>
      </c>
      <c r="L61" s="92">
        <f t="shared" si="24"/>
        <v>0</v>
      </c>
      <c r="M61" s="92">
        <f t="shared" si="24"/>
        <v>0</v>
      </c>
      <c r="N61" s="92">
        <f t="shared" si="24"/>
        <v>0</v>
      </c>
      <c r="O61" s="92">
        <f t="shared" si="24"/>
        <v>0</v>
      </c>
      <c r="P61" s="27"/>
      <c r="Q61" s="92">
        <f>SUM(Q17:Q59)</f>
        <v>0</v>
      </c>
      <c r="R61" s="29" t="str">
        <f>IF(Q61=D61,"OK",IF(D61&lt;&gt;Q61,"erreur"))</f>
        <v>OK</v>
      </c>
      <c r="T61" s="92">
        <f>SUM(T17:T59)</f>
        <v>0</v>
      </c>
      <c r="U61" s="29" t="str">
        <f t="shared" si="4"/>
        <v>OK</v>
      </c>
      <c r="W61" s="92">
        <f>SUM(W17:W59)</f>
        <v>0</v>
      </c>
      <c r="Y61" s="73" t="str">
        <f>IF(D61="",IF(W61="","OK","erreur"),IF(W61&lt;&gt;"","OK","erreur"))</f>
        <v>OK</v>
      </c>
      <c r="AA61" s="92">
        <f>+D75</f>
        <v>0</v>
      </c>
    </row>
    <row r="62" spans="2:28" ht="15" customHeight="1" x14ac:dyDescent="0.45">
      <c r="B62" s="5"/>
      <c r="D62" s="27"/>
      <c r="E62" s="27"/>
      <c r="F62" s="27"/>
      <c r="G62" s="27"/>
      <c r="H62" s="27"/>
      <c r="I62" s="27"/>
      <c r="J62" s="27"/>
      <c r="K62" s="27"/>
      <c r="L62" s="27"/>
      <c r="M62" s="27"/>
      <c r="N62" s="27"/>
      <c r="O62" s="27"/>
      <c r="P62" s="27"/>
      <c r="Q62" s="27"/>
      <c r="W62" s="26"/>
    </row>
    <row r="63" spans="2:28" ht="15" customHeight="1" x14ac:dyDescent="0.45">
      <c r="D63" s="105" t="s">
        <v>60</v>
      </c>
      <c r="E63" s="27"/>
      <c r="F63" s="103">
        <f t="shared" ref="F63:K63" si="25">IF($Q$61=0,0,+F61/$Q$61)</f>
        <v>0</v>
      </c>
      <c r="G63" s="103">
        <f t="shared" si="25"/>
        <v>0</v>
      </c>
      <c r="H63" s="103">
        <f t="shared" si="25"/>
        <v>0</v>
      </c>
      <c r="I63" s="103">
        <f t="shared" si="25"/>
        <v>0</v>
      </c>
      <c r="J63" s="103">
        <f t="shared" si="25"/>
        <v>0</v>
      </c>
      <c r="K63" s="103">
        <f t="shared" si="25"/>
        <v>0</v>
      </c>
      <c r="L63" s="103">
        <f t="shared" ref="L63:N63" si="26">IF($Q$61=0,0,+L61/$Q$61)</f>
        <v>0</v>
      </c>
      <c r="M63" s="103">
        <f t="shared" si="26"/>
        <v>0</v>
      </c>
      <c r="N63" s="103">
        <f t="shared" si="26"/>
        <v>0</v>
      </c>
      <c r="O63" s="103">
        <f>IF($Q$61=0,0,+O61/$Q$61)</f>
        <v>0</v>
      </c>
      <c r="P63" s="27"/>
      <c r="Q63" s="104">
        <f>SUM(F63:O63)</f>
        <v>0</v>
      </c>
      <c r="W63" s="28"/>
      <c r="AA63" s="11"/>
      <c r="AB63" s="6"/>
    </row>
    <row r="64" spans="2:28" ht="15" customHeight="1" x14ac:dyDescent="0.45">
      <c r="B64" s="5"/>
    </row>
    <row r="65" spans="2:22" ht="15" customHeight="1" x14ac:dyDescent="0.45">
      <c r="D65" s="290" t="str">
        <f>IF(D61=Q61,"",IF(D61&gt;Q61,"Le total des ETP (colonne D) n'est pas reparti sur les différentes fonctions (colonnes F à O).","Le total des ETP par activité (colonnes F à O) est plus élevé que le total des ETP (colonne D)."))</f>
        <v/>
      </c>
      <c r="E65" s="290"/>
      <c r="F65" s="290"/>
      <c r="G65" s="290"/>
      <c r="H65" s="290"/>
      <c r="I65" s="290"/>
      <c r="J65" s="290"/>
      <c r="K65" s="290"/>
      <c r="L65" s="290"/>
      <c r="M65" s="290"/>
      <c r="N65" s="290"/>
      <c r="O65" s="290"/>
      <c r="P65" s="290"/>
      <c r="Q65" s="290"/>
    </row>
    <row r="66" spans="2:22" ht="15" customHeight="1" x14ac:dyDescent="0.45">
      <c r="D66" s="82"/>
      <c r="F66" s="82"/>
      <c r="G66" s="82"/>
      <c r="H66" s="82"/>
      <c r="I66" s="82"/>
      <c r="J66" s="82"/>
      <c r="K66" s="82"/>
      <c r="L66" s="82"/>
      <c r="M66" s="82"/>
      <c r="N66" s="82"/>
      <c r="O66" s="82"/>
      <c r="P66" s="82"/>
      <c r="Q66" s="82"/>
    </row>
    <row r="67" spans="2:22" ht="15" customHeight="1" x14ac:dyDescent="0.45">
      <c r="B67" s="83" t="s">
        <v>61</v>
      </c>
      <c r="C67" s="84"/>
      <c r="D67" s="85">
        <f>W61</f>
        <v>0</v>
      </c>
    </row>
    <row r="68" spans="2:22" ht="15" customHeight="1" thickBot="1" x14ac:dyDescent="0.5">
      <c r="K68"/>
      <c r="L68"/>
      <c r="M68"/>
      <c r="N68"/>
      <c r="O68"/>
      <c r="P68"/>
      <c r="Q68"/>
    </row>
    <row r="69" spans="2:22" ht="15" customHeight="1" thickBot="1" x14ac:dyDescent="0.5">
      <c r="B69" s="277" t="s">
        <v>66</v>
      </c>
      <c r="C69" s="278"/>
      <c r="D69" s="281"/>
      <c r="F69" s="94" t="s">
        <v>80</v>
      </c>
      <c r="G69" s="1" t="str">
        <f>IF(F70="OUI","à ne pas ajouter", "à ajouter")</f>
        <v>à ajouter</v>
      </c>
      <c r="K69"/>
      <c r="L69"/>
      <c r="M69"/>
      <c r="N69"/>
      <c r="O69"/>
      <c r="P69"/>
      <c r="Q69"/>
    </row>
    <row r="70" spans="2:22" ht="15" customHeight="1" thickBot="1" x14ac:dyDescent="0.5">
      <c r="B70" s="279"/>
      <c r="C70" s="280"/>
      <c r="D70" s="282"/>
      <c r="F70" s="93"/>
      <c r="G70" s="122"/>
      <c r="K70"/>
      <c r="L70"/>
      <c r="M70"/>
      <c r="N70"/>
      <c r="O70"/>
      <c r="P70"/>
      <c r="Q70"/>
    </row>
    <row r="71" spans="2:22" ht="15" customHeight="1" thickBot="1" x14ac:dyDescent="0.5">
      <c r="B71" s="86"/>
      <c r="C71" s="86"/>
      <c r="D71" s="23"/>
      <c r="H71" s="105"/>
      <c r="K71"/>
      <c r="L71"/>
      <c r="M71"/>
      <c r="N71"/>
      <c r="O71"/>
      <c r="P71"/>
      <c r="Q71"/>
    </row>
    <row r="72" spans="2:22" ht="15" customHeight="1" thickBot="1" x14ac:dyDescent="0.5">
      <c r="B72" s="277" t="s">
        <v>67</v>
      </c>
      <c r="C72" s="278"/>
      <c r="D72" s="281"/>
      <c r="F72" s="94" t="s">
        <v>81</v>
      </c>
      <c r="G72" s="1" t="str">
        <f>IF(F73="OUI","ne pas déduire", "à déduire")</f>
        <v>à déduire</v>
      </c>
      <c r="K72"/>
      <c r="L72"/>
      <c r="M72"/>
      <c r="N72"/>
      <c r="O72"/>
      <c r="P72"/>
      <c r="Q72"/>
    </row>
    <row r="73" spans="2:22" ht="15" customHeight="1" thickBot="1" x14ac:dyDescent="0.5">
      <c r="B73" s="279"/>
      <c r="C73" s="280"/>
      <c r="D73" s="282"/>
      <c r="F73" s="93"/>
      <c r="G73" s="122"/>
      <c r="K73"/>
      <c r="L73"/>
      <c r="M73"/>
      <c r="N73"/>
      <c r="O73"/>
      <c r="P73"/>
      <c r="Q73"/>
    </row>
    <row r="74" spans="2:22" ht="15" customHeight="1" x14ac:dyDescent="0.45">
      <c r="K74"/>
      <c r="L74"/>
      <c r="M74"/>
      <c r="N74"/>
      <c r="O74"/>
      <c r="P74"/>
      <c r="Q74"/>
      <c r="R74" s="89"/>
      <c r="S74" s="89"/>
      <c r="T74" s="89"/>
      <c r="U74" s="89"/>
      <c r="V74" s="89"/>
    </row>
    <row r="75" spans="2:22" ht="15" customHeight="1" x14ac:dyDescent="0.45">
      <c r="B75" s="87" t="s">
        <v>24</v>
      </c>
      <c r="C75" s="88"/>
      <c r="D75" s="85">
        <f>IF(F70="non",D69,0)+IF(F73="non",-D72,0)+D67</f>
        <v>0</v>
      </c>
      <c r="R75" s="89"/>
      <c r="S75" s="89"/>
      <c r="T75" s="89"/>
      <c r="U75" s="89"/>
      <c r="V75" s="89"/>
    </row>
  </sheetData>
  <sheetProtection selectLockedCells="1"/>
  <mergeCells count="29">
    <mergeCell ref="B8:C8"/>
    <mergeCell ref="U12:U14"/>
    <mergeCell ref="O12:O14"/>
    <mergeCell ref="B2:AA2"/>
    <mergeCell ref="B4:AA4"/>
    <mergeCell ref="B5:AA5"/>
    <mergeCell ref="F10:O10"/>
    <mergeCell ref="D12:D14"/>
    <mergeCell ref="D7:W7"/>
    <mergeCell ref="F12:F14"/>
    <mergeCell ref="G12:G14"/>
    <mergeCell ref="H12:H14"/>
    <mergeCell ref="I12:I14"/>
    <mergeCell ref="J12:J14"/>
    <mergeCell ref="K12:K14"/>
    <mergeCell ref="AA12:AA14"/>
    <mergeCell ref="Y12:Y14"/>
    <mergeCell ref="W12:W14"/>
    <mergeCell ref="D65:Q65"/>
    <mergeCell ref="L12:L14"/>
    <mergeCell ref="M12:M14"/>
    <mergeCell ref="N12:N14"/>
    <mergeCell ref="Q12:Q14"/>
    <mergeCell ref="R12:R14"/>
    <mergeCell ref="B69:C70"/>
    <mergeCell ref="B72:C73"/>
    <mergeCell ref="D69:D70"/>
    <mergeCell ref="D72:D73"/>
    <mergeCell ref="T12:T14"/>
  </mergeCells>
  <conditionalFormatting sqref="B2">
    <cfRule type="expression" dxfId="103" priority="3">
      <formula>$AC$2="OK"</formula>
    </cfRule>
    <cfRule type="expression" dxfId="102" priority="12">
      <formula>$AC$2="NOK"</formula>
    </cfRule>
  </conditionalFormatting>
  <conditionalFormatting sqref="D65:D66">
    <cfRule type="notContainsBlanks" dxfId="101" priority="27">
      <formula>LEN(TRIM(D65))&gt;0</formula>
    </cfRule>
  </conditionalFormatting>
  <conditionalFormatting sqref="R17:R30 Y17:Y30 R32:R37 Y32:Y37 R39:R43 Y39:Y43 R45:R52 Y45:Y52 R54:R59 Y54:Y59 Y61">
    <cfRule type="containsText" dxfId="100" priority="28" stopIfTrue="1" operator="containsText" text="OK">
      <formula>NOT(ISERROR(SEARCH("OK",R17)))</formula>
    </cfRule>
  </conditionalFormatting>
  <conditionalFormatting sqref="R17:R59 Y17:Y59 Y61 AA31 AA38 AA44">
    <cfRule type="containsText" dxfId="99" priority="29" stopIfTrue="1" operator="containsText" text="erreur">
      <formula>NOT(ISERROR(SEARCH("erreur",R17)))</formula>
    </cfRule>
  </conditionalFormatting>
  <conditionalFormatting sqref="R61">
    <cfRule type="containsText" dxfId="98" priority="25" stopIfTrue="1" operator="containsText" text="OK">
      <formula>NOT(ISERROR(SEARCH("OK",R61)))</formula>
    </cfRule>
    <cfRule type="containsText" dxfId="97" priority="26" stopIfTrue="1" operator="containsText" text="erreur">
      <formula>NOT(ISERROR(SEARCH("erreur",R61)))</formula>
    </cfRule>
  </conditionalFormatting>
  <conditionalFormatting sqref="U17:U30 U32:U37 U39:U43 U45:U52 U54:U59">
    <cfRule type="containsText" dxfId="96" priority="10" stopIfTrue="1" operator="containsText" text="OK">
      <formula>NOT(ISERROR(SEARCH("OK",U17)))</formula>
    </cfRule>
  </conditionalFormatting>
  <conditionalFormatting sqref="U17:U59">
    <cfRule type="containsText" dxfId="95" priority="11" stopIfTrue="1" operator="containsText" text="erreur">
      <formula>NOT(ISERROR(SEARCH("erreur",U17)))</formula>
    </cfRule>
  </conditionalFormatting>
  <conditionalFormatting sqref="U61">
    <cfRule type="containsText" dxfId="94" priority="1" stopIfTrue="1" operator="containsText" text="OK">
      <formula>NOT(ISERROR(SEARCH("OK",U61)))</formula>
    </cfRule>
    <cfRule type="containsText" dxfId="93" priority="2" stopIfTrue="1" operator="containsText" text="erreur">
      <formula>NOT(ISERROR(SEARCH("erreur",U61)))</formula>
    </cfRule>
  </conditionalFormatting>
  <conditionalFormatting sqref="Y17:Y59 AA31 AA38 AA44 Y61">
    <cfRule type="containsText" dxfId="92" priority="31" stopIfTrue="1" operator="containsText" text="ok">
      <formula>NOT(ISERROR(SEARCH("ok",Y17)))</formula>
    </cfRule>
  </conditionalFormatting>
  <conditionalFormatting sqref="Y17:Y61 AA31 AA38 AA44">
    <cfRule type="cellIs" dxfId="91" priority="30" stopIfTrue="1" operator="equal">
      <formula>"erreur"</formula>
    </cfRule>
  </conditionalFormatting>
  <conditionalFormatting sqref="AA53">
    <cfRule type="containsText" dxfId="90" priority="22" stopIfTrue="1" operator="containsText" text="erreur">
      <formula>NOT(ISERROR(SEARCH("erreur",AA53)))</formula>
    </cfRule>
    <cfRule type="cellIs" dxfId="89" priority="23" stopIfTrue="1" operator="equal">
      <formula>"erreur"</formula>
    </cfRule>
    <cfRule type="containsText" dxfId="88" priority="24" stopIfTrue="1" operator="containsText" text="ok">
      <formula>NOT(ISERROR(SEARCH("ok",AA53)))</formula>
    </cfRule>
  </conditionalFormatting>
  <dataValidations count="2">
    <dataValidation type="decimal" operator="greaterThanOrEqual" showInputMessage="1" showErrorMessage="1" error="Le montant doit être supérieur ou égal à 0" sqref="D69 E69:E70 E72:E73 D72" xr:uid="{00000000-0002-0000-0100-000000000000}">
      <formula1>0</formula1>
    </dataValidation>
    <dataValidation type="list" allowBlank="1" showInputMessage="1" showErrorMessage="1" sqref="F70 F73" xr:uid="{00000000-0002-0000-0100-000001000000}">
      <formula1>"Oui,Non"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1:AC75"/>
  <sheetViews>
    <sheetView showGridLines="0" topLeftCell="A4" zoomScale="77" zoomScaleNormal="77" workbookViewId="0">
      <selection activeCell="B3" sqref="B3"/>
    </sheetView>
  </sheetViews>
  <sheetFormatPr baseColWidth="10" defaultColWidth="11.3984375" defaultRowHeight="15" customHeight="1" x14ac:dyDescent="0.45"/>
  <cols>
    <col min="1" max="1" width="2.86328125" style="1" customWidth="1"/>
    <col min="2" max="2" width="8.59765625" style="1" customWidth="1"/>
    <col min="3" max="3" width="37.1328125" style="1" customWidth="1"/>
    <col min="4" max="4" width="14.265625" style="1" customWidth="1"/>
    <col min="5" max="5" width="2.86328125" style="1" customWidth="1"/>
    <col min="6" max="15" width="14.265625" style="1" customWidth="1"/>
    <col min="16" max="16" width="2.86328125" style="1" customWidth="1"/>
    <col min="17" max="18" width="14.265625" style="1" customWidth="1"/>
    <col min="19" max="19" width="2.86328125" style="1" customWidth="1"/>
    <col min="20" max="21" width="14.265625" style="1" customWidth="1"/>
    <col min="22" max="22" width="2.86328125" style="1" customWidth="1"/>
    <col min="23" max="23" width="14.265625" style="1" customWidth="1"/>
    <col min="24" max="24" width="2.86328125" style="1" customWidth="1"/>
    <col min="25" max="25" width="14.3984375" style="1" customWidth="1"/>
    <col min="26" max="26" width="2.86328125" style="1" customWidth="1"/>
    <col min="27" max="27" width="14.265625" style="1" customWidth="1"/>
    <col min="28" max="28" width="2.86328125" style="1" customWidth="1"/>
    <col min="29" max="16384" width="11.3984375" style="1"/>
  </cols>
  <sheetData>
    <row r="1" spans="2:29" ht="15" customHeight="1" thickBot="1" x14ac:dyDescent="0.5"/>
    <row r="2" spans="2:29" s="13" customFormat="1" ht="60" customHeight="1" thickBot="1" x14ac:dyDescent="0.5">
      <c r="B2" s="296" t="s">
        <v>1457</v>
      </c>
      <c r="C2" s="297"/>
      <c r="D2" s="297"/>
      <c r="E2" s="297"/>
      <c r="F2" s="297"/>
      <c r="G2" s="297"/>
      <c r="H2" s="297"/>
      <c r="I2" s="297"/>
      <c r="J2" s="297"/>
      <c r="K2" s="297"/>
      <c r="L2" s="297"/>
      <c r="M2" s="297"/>
      <c r="N2" s="297"/>
      <c r="O2" s="297"/>
      <c r="P2" s="297"/>
      <c r="Q2" s="297"/>
      <c r="R2" s="297"/>
      <c r="S2" s="297"/>
      <c r="T2" s="297"/>
      <c r="U2" s="297"/>
      <c r="V2" s="297"/>
      <c r="W2" s="297"/>
      <c r="X2" s="297"/>
      <c r="Y2" s="297"/>
      <c r="Z2" s="297"/>
      <c r="AA2" s="298"/>
      <c r="AC2" s="97" t="str">
        <f>IF(AND(F70&lt;&gt;"",F73&lt;&gt;""),"OK","NOK")</f>
        <v>NOK</v>
      </c>
    </row>
    <row r="3" spans="2:29" ht="15" customHeight="1" thickBot="1" x14ac:dyDescent="0.5"/>
    <row r="4" spans="2:29" ht="15" customHeight="1" x14ac:dyDescent="0.45">
      <c r="B4" s="299" t="s">
        <v>64</v>
      </c>
      <c r="C4" s="300"/>
      <c r="D4" s="300"/>
      <c r="E4" s="300"/>
      <c r="F4" s="300"/>
      <c r="G4" s="300"/>
      <c r="H4" s="300"/>
      <c r="I4" s="300"/>
      <c r="J4" s="300"/>
      <c r="K4" s="300"/>
      <c r="L4" s="300"/>
      <c r="M4" s="300"/>
      <c r="N4" s="300"/>
      <c r="O4" s="300"/>
      <c r="P4" s="300"/>
      <c r="Q4" s="300"/>
      <c r="R4" s="300"/>
      <c r="S4" s="300"/>
      <c r="T4" s="300"/>
      <c r="U4" s="300"/>
      <c r="V4" s="300"/>
      <c r="W4" s="300"/>
      <c r="X4" s="300"/>
      <c r="Y4" s="300"/>
      <c r="Z4" s="300"/>
      <c r="AA4" s="301"/>
    </row>
    <row r="5" spans="2:29" ht="15" customHeight="1" thickBot="1" x14ac:dyDescent="0.5">
      <c r="B5" s="302" t="s">
        <v>117</v>
      </c>
      <c r="C5" s="303"/>
      <c r="D5" s="303"/>
      <c r="E5" s="303"/>
      <c r="F5" s="303"/>
      <c r="G5" s="303"/>
      <c r="H5" s="303"/>
      <c r="I5" s="303"/>
      <c r="J5" s="303"/>
      <c r="K5" s="303"/>
      <c r="L5" s="303"/>
      <c r="M5" s="303"/>
      <c r="N5" s="303"/>
      <c r="O5" s="303"/>
      <c r="P5" s="303"/>
      <c r="Q5" s="303"/>
      <c r="R5" s="303"/>
      <c r="S5" s="303"/>
      <c r="T5" s="303"/>
      <c r="U5" s="303"/>
      <c r="V5" s="303"/>
      <c r="W5" s="303"/>
      <c r="X5" s="303"/>
      <c r="Y5" s="303"/>
      <c r="Z5" s="303"/>
      <c r="AA5" s="304"/>
    </row>
    <row r="7" spans="2:29" ht="15" customHeight="1" x14ac:dyDescent="0.45">
      <c r="B7" s="8" t="s">
        <v>56</v>
      </c>
      <c r="C7" s="90"/>
      <c r="D7" s="311">
        <f>+'F1'!C7</f>
        <v>0</v>
      </c>
      <c r="E7" s="312"/>
      <c r="F7" s="312"/>
      <c r="G7" s="312"/>
      <c r="H7" s="312"/>
      <c r="I7" s="312"/>
      <c r="J7" s="312"/>
      <c r="K7" s="312"/>
      <c r="L7" s="312"/>
      <c r="M7" s="312"/>
      <c r="N7" s="312"/>
      <c r="O7" s="312"/>
      <c r="P7" s="312"/>
      <c r="Q7" s="312"/>
      <c r="R7" s="312"/>
      <c r="S7" s="312"/>
      <c r="T7" s="312"/>
      <c r="U7" s="312"/>
      <c r="V7" s="312"/>
      <c r="W7" s="313"/>
    </row>
    <row r="8" spans="2:29" ht="15" customHeight="1" x14ac:dyDescent="0.45">
      <c r="B8" s="314" t="s">
        <v>88</v>
      </c>
      <c r="C8" s="315"/>
      <c r="D8" s="65" t="str">
        <f>+'F1'!C20</f>
        <v>FHL</v>
      </c>
      <c r="E8" s="107"/>
      <c r="F8" s="107"/>
      <c r="G8" s="107"/>
      <c r="H8" s="107"/>
      <c r="I8" s="107"/>
      <c r="J8" s="107"/>
      <c r="K8" s="107"/>
      <c r="L8" s="107"/>
      <c r="M8" s="107"/>
      <c r="N8" s="107"/>
      <c r="O8" s="107"/>
      <c r="P8" s="107"/>
      <c r="Q8" s="107"/>
      <c r="R8" s="107"/>
      <c r="S8" s="107"/>
      <c r="T8" s="107"/>
      <c r="U8" s="107"/>
      <c r="V8" s="107"/>
      <c r="W8" s="108"/>
    </row>
    <row r="9" spans="2:29" ht="15" customHeight="1" thickBot="1" x14ac:dyDescent="0.5">
      <c r="B9" s="5"/>
      <c r="D9" s="80"/>
      <c r="F9" s="80"/>
      <c r="G9" s="80"/>
    </row>
    <row r="10" spans="2:29" ht="15" customHeight="1" thickBot="1" x14ac:dyDescent="0.5">
      <c r="F10" s="305" t="s">
        <v>57</v>
      </c>
      <c r="G10" s="306"/>
      <c r="H10" s="306"/>
      <c r="I10" s="306"/>
      <c r="J10" s="306"/>
      <c r="K10" s="306"/>
      <c r="L10" s="306"/>
      <c r="M10" s="306"/>
      <c r="N10" s="306"/>
      <c r="O10" s="307"/>
      <c r="P10" s="81"/>
      <c r="Q10" s="81"/>
    </row>
    <row r="11" spans="2:29" ht="15" customHeight="1" x14ac:dyDescent="0.45">
      <c r="D11" s="129">
        <v>1</v>
      </c>
      <c r="F11" s="129" t="s">
        <v>118</v>
      </c>
      <c r="G11" s="129" t="s">
        <v>119</v>
      </c>
      <c r="H11" s="129" t="s">
        <v>120</v>
      </c>
      <c r="I11" s="129" t="s">
        <v>121</v>
      </c>
      <c r="J11" s="129" t="s">
        <v>127</v>
      </c>
      <c r="K11" s="129" t="s">
        <v>122</v>
      </c>
      <c r="L11" s="129" t="s">
        <v>123</v>
      </c>
      <c r="M11" s="129" t="s">
        <v>124</v>
      </c>
      <c r="N11" s="129" t="s">
        <v>125</v>
      </c>
      <c r="O11" s="129" t="s">
        <v>126</v>
      </c>
      <c r="Q11" s="129" t="s">
        <v>128</v>
      </c>
      <c r="T11" s="129">
        <v>2</v>
      </c>
      <c r="W11" s="129">
        <v>3</v>
      </c>
      <c r="Y11" s="129">
        <v>4</v>
      </c>
      <c r="AA11" s="129" t="s">
        <v>129</v>
      </c>
    </row>
    <row r="12" spans="2:29" s="13" customFormat="1" ht="30.2" customHeight="1" x14ac:dyDescent="0.45">
      <c r="B12" s="1"/>
      <c r="C12" s="1"/>
      <c r="D12" s="287" t="s">
        <v>69</v>
      </c>
      <c r="E12" s="1"/>
      <c r="F12" s="287" t="s">
        <v>111</v>
      </c>
      <c r="G12" s="287" t="s">
        <v>112</v>
      </c>
      <c r="H12" s="287" t="s">
        <v>74</v>
      </c>
      <c r="I12" s="287" t="s">
        <v>113</v>
      </c>
      <c r="J12" s="287" t="s">
        <v>114</v>
      </c>
      <c r="K12" s="287" t="s">
        <v>75</v>
      </c>
      <c r="L12" s="287" t="s">
        <v>76</v>
      </c>
      <c r="M12" s="287" t="s">
        <v>77</v>
      </c>
      <c r="N12" s="287" t="s">
        <v>78</v>
      </c>
      <c r="O12" s="287" t="s">
        <v>79</v>
      </c>
      <c r="P12" s="70"/>
      <c r="Q12" s="291" t="s">
        <v>70</v>
      </c>
      <c r="R12" s="291" t="s">
        <v>130</v>
      </c>
      <c r="T12" s="283" t="s">
        <v>71</v>
      </c>
      <c r="U12" s="291" t="s">
        <v>131</v>
      </c>
      <c r="W12" s="287" t="s">
        <v>72</v>
      </c>
      <c r="Y12" s="284" t="s">
        <v>73</v>
      </c>
      <c r="AA12" s="291" t="s">
        <v>58</v>
      </c>
    </row>
    <row r="13" spans="2:29" s="13" customFormat="1" ht="30.2" customHeight="1" x14ac:dyDescent="0.45">
      <c r="B13" s="1"/>
      <c r="C13" s="1"/>
      <c r="D13" s="288"/>
      <c r="E13" s="1"/>
      <c r="F13" s="288"/>
      <c r="G13" s="288"/>
      <c r="H13" s="288"/>
      <c r="I13" s="288"/>
      <c r="J13" s="288"/>
      <c r="K13" s="288"/>
      <c r="L13" s="288"/>
      <c r="M13" s="288"/>
      <c r="N13" s="288"/>
      <c r="O13" s="288"/>
      <c r="P13" s="71"/>
      <c r="Q13" s="292"/>
      <c r="R13" s="292"/>
      <c r="T13" s="283"/>
      <c r="U13" s="292"/>
      <c r="W13" s="288"/>
      <c r="Y13" s="285"/>
      <c r="AA13" s="292"/>
    </row>
    <row r="14" spans="2:29" s="13" customFormat="1" ht="30.2" customHeight="1" x14ac:dyDescent="0.45">
      <c r="B14" s="1"/>
      <c r="C14" s="1"/>
      <c r="D14" s="289"/>
      <c r="E14" s="1"/>
      <c r="F14" s="289"/>
      <c r="G14" s="289"/>
      <c r="H14" s="289"/>
      <c r="I14" s="289"/>
      <c r="J14" s="289"/>
      <c r="K14" s="289"/>
      <c r="L14" s="289"/>
      <c r="M14" s="289"/>
      <c r="N14" s="289"/>
      <c r="O14" s="289"/>
      <c r="P14" s="71"/>
      <c r="Q14" s="293"/>
      <c r="R14" s="293"/>
      <c r="T14" s="283"/>
      <c r="U14" s="293"/>
      <c r="W14" s="289"/>
      <c r="Y14" s="286"/>
      <c r="AA14" s="293"/>
    </row>
    <row r="15" spans="2:29" ht="15" customHeight="1" x14ac:dyDescent="0.45">
      <c r="B15" s="2" t="s">
        <v>59</v>
      </c>
      <c r="C15" s="3"/>
      <c r="D15" s="30"/>
      <c r="F15" s="31"/>
      <c r="G15" s="14"/>
      <c r="H15" s="14"/>
      <c r="I15" s="14"/>
      <c r="J15" s="14"/>
      <c r="K15" s="14"/>
      <c r="L15" s="14"/>
      <c r="M15" s="14"/>
      <c r="N15" s="14"/>
      <c r="O15" s="15"/>
      <c r="P15" s="16"/>
      <c r="Q15" s="17"/>
      <c r="R15" s="18"/>
      <c r="T15" s="17"/>
      <c r="U15" s="18"/>
      <c r="W15" s="17"/>
      <c r="Y15" s="19"/>
      <c r="AA15" s="17"/>
    </row>
    <row r="16" spans="2:29" ht="15" customHeight="1" x14ac:dyDescent="0.45">
      <c r="B16" s="2"/>
      <c r="C16" s="20" t="s">
        <v>0</v>
      </c>
      <c r="D16" s="30"/>
      <c r="F16" s="32"/>
      <c r="G16" s="14"/>
      <c r="H16" s="14"/>
      <c r="I16" s="14"/>
      <c r="J16" s="14"/>
      <c r="K16" s="14"/>
      <c r="L16" s="14"/>
      <c r="M16" s="14"/>
      <c r="N16" s="14"/>
      <c r="O16" s="15"/>
      <c r="P16" s="16"/>
      <c r="Q16" s="17"/>
      <c r="R16" s="18"/>
      <c r="T16" s="17"/>
      <c r="U16" s="18"/>
      <c r="W16" s="17"/>
      <c r="Y16" s="19"/>
      <c r="AA16" s="17"/>
    </row>
    <row r="17" spans="2:27" ht="15" customHeight="1" x14ac:dyDescent="0.45">
      <c r="B17" s="106"/>
      <c r="C17" s="1" t="str">
        <f>'F2 SAS'!C17</f>
        <v xml:space="preserve">Médecin </v>
      </c>
      <c r="D17" s="98"/>
      <c r="E17" s="27"/>
      <c r="F17" s="98"/>
      <c r="G17" s="98"/>
      <c r="H17" s="98"/>
      <c r="I17" s="98"/>
      <c r="J17" s="98"/>
      <c r="K17" s="98"/>
      <c r="L17" s="98"/>
      <c r="M17" s="98"/>
      <c r="N17" s="98"/>
      <c r="O17" s="98"/>
      <c r="P17" s="99"/>
      <c r="Q17" s="72">
        <f>SUM(F17:O17)</f>
        <v>0</v>
      </c>
      <c r="R17" s="29" t="str">
        <f t="shared" ref="R17:R30" si="0">IF(Q17=D17,"OK",IF(D17&lt;&gt;Q17,"erreur"))</f>
        <v>OK</v>
      </c>
      <c r="T17" s="98"/>
      <c r="U17" s="29" t="str">
        <f>IF(Q17=0,"OK",IF(AND(Q17&gt;0,T17&lt;&gt;0,T17=INT(T17),INT(T17)&gt;=Q17),"OK","erreur"))</f>
        <v>OK</v>
      </c>
      <c r="W17" s="98"/>
      <c r="Y17" s="73" t="str">
        <f t="shared" ref="Y17:Y30" si="1">IF(D17="",IF(W17="","OK","erreur"),IF(W17&lt;&gt;"","OK","erreur"))</f>
        <v>OK</v>
      </c>
      <c r="AA17" s="72">
        <f t="shared" ref="AA17:AA30" si="2">IFERROR(+W17*AA$61/W$61,0)</f>
        <v>0</v>
      </c>
    </row>
    <row r="18" spans="2:27" ht="15" customHeight="1" x14ac:dyDescent="0.45">
      <c r="B18" s="4" t="s">
        <v>109</v>
      </c>
      <c r="C18" s="1" t="str">
        <f>'F2 SAS'!C18</f>
        <v>Licencié en sciences hospitalières</v>
      </c>
      <c r="D18" s="98"/>
      <c r="E18" s="27"/>
      <c r="F18" s="98"/>
      <c r="G18" s="98"/>
      <c r="H18" s="98"/>
      <c r="I18" s="98"/>
      <c r="J18" s="98"/>
      <c r="K18" s="98"/>
      <c r="L18" s="98"/>
      <c r="M18" s="98"/>
      <c r="N18" s="98"/>
      <c r="O18" s="98"/>
      <c r="P18" s="99"/>
      <c r="Q18" s="72">
        <f t="shared" ref="Q18:Q30" si="3">SUM(F18:O18)</f>
        <v>0</v>
      </c>
      <c r="R18" s="29" t="str">
        <f t="shared" si="0"/>
        <v>OK</v>
      </c>
      <c r="T18" s="98"/>
      <c r="U18" s="29" t="str">
        <f t="shared" ref="U18:U61" si="4">IF(Q18=0,"OK",IF(AND(Q18&gt;0,T18&lt;&gt;0,T18=INT(T18),INT(T18)&gt;=Q18),"OK","erreur"))</f>
        <v>OK</v>
      </c>
      <c r="W18" s="98"/>
      <c r="Y18" s="73" t="str">
        <f t="shared" si="1"/>
        <v>OK</v>
      </c>
      <c r="AA18" s="72">
        <f t="shared" si="2"/>
        <v>0</v>
      </c>
    </row>
    <row r="19" spans="2:27" ht="15" customHeight="1" x14ac:dyDescent="0.45">
      <c r="B19" s="4" t="s">
        <v>109</v>
      </c>
      <c r="C19" s="1" t="str">
        <f>'F2 SAS'!C19</f>
        <v>Infirmier hospitalier gradué</v>
      </c>
      <c r="D19" s="98"/>
      <c r="E19" s="27"/>
      <c r="F19" s="98"/>
      <c r="G19" s="98"/>
      <c r="H19" s="98"/>
      <c r="I19" s="98"/>
      <c r="J19" s="98"/>
      <c r="K19" s="98"/>
      <c r="L19" s="98"/>
      <c r="M19" s="98"/>
      <c r="N19" s="98"/>
      <c r="O19" s="98"/>
      <c r="P19" s="99"/>
      <c r="Q19" s="72">
        <f t="shared" si="3"/>
        <v>0</v>
      </c>
      <c r="R19" s="29" t="str">
        <f t="shared" si="0"/>
        <v>OK</v>
      </c>
      <c r="T19" s="98"/>
      <c r="U19" s="29" t="str">
        <f t="shared" si="4"/>
        <v>OK</v>
      </c>
      <c r="W19" s="98"/>
      <c r="Y19" s="73" t="str">
        <f t="shared" si="1"/>
        <v>OK</v>
      </c>
      <c r="AA19" s="72">
        <f t="shared" si="2"/>
        <v>0</v>
      </c>
    </row>
    <row r="20" spans="2:27" ht="15" customHeight="1" x14ac:dyDescent="0.45">
      <c r="B20" s="4" t="s">
        <v>109</v>
      </c>
      <c r="C20" s="1" t="str">
        <f>'F2 SAS'!C20</f>
        <v>Assistant social</v>
      </c>
      <c r="D20" s="98"/>
      <c r="E20" s="27"/>
      <c r="F20" s="98"/>
      <c r="G20" s="98"/>
      <c r="H20" s="98"/>
      <c r="I20" s="98"/>
      <c r="J20" s="98"/>
      <c r="K20" s="98"/>
      <c r="L20" s="98"/>
      <c r="M20" s="98"/>
      <c r="N20" s="98"/>
      <c r="O20" s="98"/>
      <c r="P20" s="99"/>
      <c r="Q20" s="72">
        <f t="shared" si="3"/>
        <v>0</v>
      </c>
      <c r="R20" s="29" t="str">
        <f t="shared" si="0"/>
        <v>OK</v>
      </c>
      <c r="T20" s="98"/>
      <c r="U20" s="29" t="str">
        <f t="shared" si="4"/>
        <v>OK</v>
      </c>
      <c r="W20" s="98"/>
      <c r="Y20" s="73" t="str">
        <f t="shared" si="1"/>
        <v>OK</v>
      </c>
      <c r="AA20" s="72">
        <f t="shared" si="2"/>
        <v>0</v>
      </c>
    </row>
    <row r="21" spans="2:27" ht="15" customHeight="1" x14ac:dyDescent="0.45">
      <c r="B21" s="4" t="s">
        <v>109</v>
      </c>
      <c r="C21" s="1" t="str">
        <f>'F2 SAS'!C21</f>
        <v>Ergothérapeute</v>
      </c>
      <c r="D21" s="98"/>
      <c r="E21" s="27"/>
      <c r="F21" s="98"/>
      <c r="G21" s="98"/>
      <c r="H21" s="98"/>
      <c r="I21" s="98"/>
      <c r="J21" s="98"/>
      <c r="K21" s="98"/>
      <c r="L21" s="98"/>
      <c r="M21" s="98"/>
      <c r="N21" s="98"/>
      <c r="O21" s="98"/>
      <c r="P21" s="99"/>
      <c r="Q21" s="72">
        <f t="shared" si="3"/>
        <v>0</v>
      </c>
      <c r="R21" s="29" t="str">
        <f t="shared" si="0"/>
        <v>OK</v>
      </c>
      <c r="T21" s="98"/>
      <c r="U21" s="29" t="str">
        <f t="shared" si="4"/>
        <v>OK</v>
      </c>
      <c r="W21" s="98"/>
      <c r="Y21" s="73" t="str">
        <f t="shared" si="1"/>
        <v>OK</v>
      </c>
      <c r="AA21" s="72">
        <f t="shared" si="2"/>
        <v>0</v>
      </c>
    </row>
    <row r="22" spans="2:27" ht="15" customHeight="1" x14ac:dyDescent="0.45">
      <c r="B22" s="4" t="s">
        <v>109</v>
      </c>
      <c r="C22" s="1" t="str">
        <f>'F2 SAS'!C22</f>
        <v>Kinésithérapeute</v>
      </c>
      <c r="D22" s="98"/>
      <c r="E22" s="27"/>
      <c r="F22" s="98"/>
      <c r="G22" s="98"/>
      <c r="H22" s="98"/>
      <c r="I22" s="98"/>
      <c r="J22" s="98"/>
      <c r="K22" s="98"/>
      <c r="L22" s="98"/>
      <c r="M22" s="98"/>
      <c r="N22" s="98"/>
      <c r="O22" s="98"/>
      <c r="P22" s="99"/>
      <c r="Q22" s="72">
        <f t="shared" si="3"/>
        <v>0</v>
      </c>
      <c r="R22" s="29" t="str">
        <f t="shared" si="0"/>
        <v>OK</v>
      </c>
      <c r="T22" s="98"/>
      <c r="U22" s="29" t="str">
        <f t="shared" si="4"/>
        <v>OK</v>
      </c>
      <c r="W22" s="98"/>
      <c r="Y22" s="73" t="str">
        <f t="shared" si="1"/>
        <v>OK</v>
      </c>
      <c r="AA22" s="72">
        <f t="shared" si="2"/>
        <v>0</v>
      </c>
    </row>
    <row r="23" spans="2:27" ht="15" customHeight="1" x14ac:dyDescent="0.45">
      <c r="B23" s="4" t="s">
        <v>109</v>
      </c>
      <c r="C23" s="1" t="str">
        <f>'F2 SAS'!C23</f>
        <v>Psychomotricien</v>
      </c>
      <c r="D23" s="98"/>
      <c r="E23" s="27"/>
      <c r="F23" s="98"/>
      <c r="G23" s="98"/>
      <c r="H23" s="98"/>
      <c r="I23" s="98"/>
      <c r="J23" s="98"/>
      <c r="K23" s="98"/>
      <c r="L23" s="98"/>
      <c r="M23" s="98"/>
      <c r="N23" s="98"/>
      <c r="O23" s="98"/>
      <c r="P23" s="99"/>
      <c r="Q23" s="72">
        <f t="shared" si="3"/>
        <v>0</v>
      </c>
      <c r="R23" s="29" t="str">
        <f t="shared" si="0"/>
        <v>OK</v>
      </c>
      <c r="T23" s="98"/>
      <c r="U23" s="29" t="str">
        <f t="shared" si="4"/>
        <v>OK</v>
      </c>
      <c r="W23" s="98"/>
      <c r="Y23" s="73" t="str">
        <f t="shared" si="1"/>
        <v>OK</v>
      </c>
      <c r="AA23" s="72">
        <f t="shared" si="2"/>
        <v>0</v>
      </c>
    </row>
    <row r="24" spans="2:27" ht="15" customHeight="1" x14ac:dyDescent="0.45">
      <c r="B24" s="4" t="s">
        <v>109</v>
      </c>
      <c r="C24" s="1" t="str">
        <f>'F2 SAS'!C24</f>
        <v>Pédagogue curatif</v>
      </c>
      <c r="D24" s="98"/>
      <c r="E24" s="27"/>
      <c r="F24" s="98"/>
      <c r="G24" s="98"/>
      <c r="H24" s="98"/>
      <c r="I24" s="98"/>
      <c r="J24" s="98"/>
      <c r="K24" s="98"/>
      <c r="L24" s="98"/>
      <c r="M24" s="98"/>
      <c r="N24" s="98"/>
      <c r="O24" s="98"/>
      <c r="P24" s="99"/>
      <c r="Q24" s="72">
        <f t="shared" si="3"/>
        <v>0</v>
      </c>
      <c r="R24" s="29" t="str">
        <f t="shared" si="0"/>
        <v>OK</v>
      </c>
      <c r="T24" s="98"/>
      <c r="U24" s="29" t="str">
        <f t="shared" si="4"/>
        <v>OK</v>
      </c>
      <c r="W24" s="98"/>
      <c r="Y24" s="73" t="str">
        <f t="shared" si="1"/>
        <v>OK</v>
      </c>
      <c r="AA24" s="72">
        <f t="shared" si="2"/>
        <v>0</v>
      </c>
    </row>
    <row r="25" spans="2:27" ht="15" customHeight="1" x14ac:dyDescent="0.45">
      <c r="B25" s="4" t="s">
        <v>109</v>
      </c>
      <c r="C25" s="1" t="str">
        <f>'F2 SAS'!C25</f>
        <v>Diététicien</v>
      </c>
      <c r="D25" s="98"/>
      <c r="E25" s="27"/>
      <c r="F25" s="98"/>
      <c r="G25" s="98"/>
      <c r="H25" s="98"/>
      <c r="I25" s="98"/>
      <c r="J25" s="98"/>
      <c r="K25" s="98"/>
      <c r="L25" s="98"/>
      <c r="M25" s="98"/>
      <c r="N25" s="98"/>
      <c r="O25" s="98"/>
      <c r="P25" s="99"/>
      <c r="Q25" s="72">
        <f t="shared" si="3"/>
        <v>0</v>
      </c>
      <c r="R25" s="29" t="str">
        <f t="shared" si="0"/>
        <v>OK</v>
      </c>
      <c r="T25" s="98"/>
      <c r="U25" s="29" t="str">
        <f t="shared" si="4"/>
        <v>OK</v>
      </c>
      <c r="W25" s="98"/>
      <c r="Y25" s="73" t="str">
        <f t="shared" si="1"/>
        <v>OK</v>
      </c>
      <c r="AA25" s="72">
        <f t="shared" si="2"/>
        <v>0</v>
      </c>
    </row>
    <row r="26" spans="2:27" ht="15" customHeight="1" x14ac:dyDescent="0.45">
      <c r="B26" s="4" t="s">
        <v>109</v>
      </c>
      <c r="C26" s="1" t="s">
        <v>132</v>
      </c>
      <c r="D26" s="98"/>
      <c r="E26" s="27"/>
      <c r="F26" s="98"/>
      <c r="G26" s="98"/>
      <c r="H26" s="98"/>
      <c r="I26" s="98"/>
      <c r="J26" s="98"/>
      <c r="K26" s="98"/>
      <c r="L26" s="98"/>
      <c r="M26" s="98"/>
      <c r="N26" s="98"/>
      <c r="O26" s="98"/>
      <c r="P26" s="99"/>
      <c r="Q26" s="72">
        <f t="shared" ref="Q26" si="5">SUM(F26:O26)</f>
        <v>0</v>
      </c>
      <c r="R26" s="29" t="str">
        <f t="shared" ref="R26" si="6">IF(Q26=D26,"OK",IF(D26&lt;&gt;Q26,"erreur"))</f>
        <v>OK</v>
      </c>
      <c r="T26" s="98"/>
      <c r="U26" s="29" t="str">
        <f t="shared" ref="U26" si="7">IF(Q26=0,"OK",IF(AND(Q26&gt;0,T26&lt;&gt;0,T26=INT(T26),INT(T26)&gt;=Q26),"OK","erreur"))</f>
        <v>OK</v>
      </c>
      <c r="W26" s="98"/>
      <c r="Y26" s="73" t="str">
        <f t="shared" ref="Y26" si="8">IF(D26="",IF(W26="","OK","erreur"),IF(W26&lt;&gt;"","OK","erreur"))</f>
        <v>OK</v>
      </c>
      <c r="AA26" s="72">
        <f t="shared" si="2"/>
        <v>0</v>
      </c>
    </row>
    <row r="27" spans="2:27" ht="15" customHeight="1" x14ac:dyDescent="0.45">
      <c r="B27" s="4" t="s">
        <v>108</v>
      </c>
      <c r="C27" s="1" t="str">
        <f>'F2 SAS'!C27</f>
        <v>Infirmier anesthésiste / masseur</v>
      </c>
      <c r="D27" s="98"/>
      <c r="E27" s="27"/>
      <c r="F27" s="98"/>
      <c r="G27" s="98"/>
      <c r="H27" s="98"/>
      <c r="I27" s="98"/>
      <c r="J27" s="98"/>
      <c r="K27" s="98"/>
      <c r="L27" s="98"/>
      <c r="M27" s="98"/>
      <c r="N27" s="98"/>
      <c r="O27" s="98"/>
      <c r="P27" s="99"/>
      <c r="Q27" s="72">
        <f t="shared" si="3"/>
        <v>0</v>
      </c>
      <c r="R27" s="29" t="str">
        <f t="shared" si="0"/>
        <v>OK</v>
      </c>
      <c r="T27" s="98"/>
      <c r="U27" s="29" t="str">
        <f t="shared" si="4"/>
        <v>OK</v>
      </c>
      <c r="W27" s="98"/>
      <c r="Y27" s="73" t="str">
        <f t="shared" si="1"/>
        <v>OK</v>
      </c>
      <c r="AA27" s="72">
        <f t="shared" si="2"/>
        <v>0</v>
      </c>
    </row>
    <row r="28" spans="2:27" ht="15" customHeight="1" x14ac:dyDescent="0.45">
      <c r="B28" s="4" t="s">
        <v>108</v>
      </c>
      <c r="C28" s="1" t="str">
        <f>'F2 SAS'!C28</f>
        <v>Infirmier psychiatrique</v>
      </c>
      <c r="D28" s="98"/>
      <c r="E28" s="27"/>
      <c r="F28" s="98"/>
      <c r="G28" s="98"/>
      <c r="H28" s="98"/>
      <c r="I28" s="98"/>
      <c r="J28" s="98"/>
      <c r="K28" s="98"/>
      <c r="L28" s="98"/>
      <c r="M28" s="98"/>
      <c r="N28" s="98"/>
      <c r="O28" s="98"/>
      <c r="P28" s="99"/>
      <c r="Q28" s="72">
        <f t="shared" si="3"/>
        <v>0</v>
      </c>
      <c r="R28" s="29" t="str">
        <f t="shared" si="0"/>
        <v>OK</v>
      </c>
      <c r="T28" s="98"/>
      <c r="U28" s="29" t="str">
        <f t="shared" si="4"/>
        <v>OK</v>
      </c>
      <c r="W28" s="98"/>
      <c r="Y28" s="73" t="str">
        <f t="shared" si="1"/>
        <v>OK</v>
      </c>
      <c r="AA28" s="72">
        <f t="shared" si="2"/>
        <v>0</v>
      </c>
    </row>
    <row r="29" spans="2:27" ht="15" customHeight="1" x14ac:dyDescent="0.45">
      <c r="B29" s="4" t="s">
        <v>107</v>
      </c>
      <c r="C29" s="1" t="str">
        <f>'F2 SAS'!C29</f>
        <v>Infirmier</v>
      </c>
      <c r="D29" s="98"/>
      <c r="E29" s="27"/>
      <c r="F29" s="98"/>
      <c r="G29" s="98"/>
      <c r="H29" s="98"/>
      <c r="I29" s="98"/>
      <c r="J29" s="98"/>
      <c r="K29" s="98"/>
      <c r="L29" s="98"/>
      <c r="M29" s="98"/>
      <c r="N29" s="98"/>
      <c r="O29" s="98"/>
      <c r="P29" s="99"/>
      <c r="Q29" s="72">
        <f t="shared" si="3"/>
        <v>0</v>
      </c>
      <c r="R29" s="29" t="str">
        <f t="shared" si="0"/>
        <v>OK</v>
      </c>
      <c r="T29" s="98"/>
      <c r="U29" s="29" t="str">
        <f t="shared" si="4"/>
        <v>OK</v>
      </c>
      <c r="W29" s="98"/>
      <c r="Y29" s="73" t="str">
        <f t="shared" si="1"/>
        <v>OK</v>
      </c>
      <c r="AA29" s="72">
        <f t="shared" si="2"/>
        <v>0</v>
      </c>
    </row>
    <row r="30" spans="2:27" ht="15" customHeight="1" x14ac:dyDescent="0.45">
      <c r="B30" s="4" t="s">
        <v>105</v>
      </c>
      <c r="C30" s="1" t="str">
        <f>'F2 SAS'!C30</f>
        <v>Aide soignant</v>
      </c>
      <c r="D30" s="98"/>
      <c r="E30" s="27"/>
      <c r="F30" s="98"/>
      <c r="G30" s="98"/>
      <c r="H30" s="98"/>
      <c r="I30" s="98"/>
      <c r="J30" s="98"/>
      <c r="K30" s="98"/>
      <c r="L30" s="98"/>
      <c r="M30" s="98"/>
      <c r="N30" s="98"/>
      <c r="O30" s="98"/>
      <c r="P30" s="99"/>
      <c r="Q30" s="74">
        <f t="shared" si="3"/>
        <v>0</v>
      </c>
      <c r="R30" s="29" t="str">
        <f t="shared" si="0"/>
        <v>OK</v>
      </c>
      <c r="T30" s="98"/>
      <c r="U30" s="29" t="str">
        <f t="shared" si="4"/>
        <v>OK</v>
      </c>
      <c r="W30" s="98"/>
      <c r="Y30" s="73" t="str">
        <f t="shared" si="1"/>
        <v>OK</v>
      </c>
      <c r="AA30" s="72">
        <f t="shared" si="2"/>
        <v>0</v>
      </c>
    </row>
    <row r="31" spans="2:27" ht="15" customHeight="1" x14ac:dyDescent="0.45">
      <c r="B31" s="2"/>
      <c r="C31" s="20" t="s">
        <v>12</v>
      </c>
      <c r="D31" s="123"/>
      <c r="E31" s="27"/>
      <c r="F31" s="124"/>
      <c r="G31" s="125"/>
      <c r="H31" s="125"/>
      <c r="I31" s="125"/>
      <c r="J31" s="125"/>
      <c r="K31" s="125"/>
      <c r="L31" s="125"/>
      <c r="M31" s="125"/>
      <c r="N31" s="125"/>
      <c r="O31" s="123"/>
      <c r="P31" s="23"/>
      <c r="Q31" s="91"/>
      <c r="R31" s="21"/>
      <c r="T31" s="126"/>
      <c r="U31" s="21"/>
      <c r="W31" s="126"/>
      <c r="Y31" s="12"/>
      <c r="AA31" s="91"/>
    </row>
    <row r="32" spans="2:27" ht="15" customHeight="1" x14ac:dyDescent="0.45">
      <c r="B32" s="4" t="s">
        <v>184</v>
      </c>
      <c r="C32" s="1" t="str">
        <f>'F2 SAS'!C32</f>
        <v>Universitaire psychologue/Pédagogue</v>
      </c>
      <c r="D32" s="98"/>
      <c r="E32" s="27"/>
      <c r="F32" s="98"/>
      <c r="G32" s="98"/>
      <c r="H32" s="98"/>
      <c r="I32" s="98"/>
      <c r="J32" s="98"/>
      <c r="K32" s="98"/>
      <c r="L32" s="98"/>
      <c r="M32" s="98"/>
      <c r="N32" s="98"/>
      <c r="O32" s="98"/>
      <c r="P32" s="99"/>
      <c r="Q32" s="75">
        <f t="shared" ref="Q32:Q37" si="9">SUM(F32:O32)</f>
        <v>0</v>
      </c>
      <c r="R32" s="29" t="str">
        <f t="shared" ref="R32:R37" si="10">IF(Q32=D32,"OK",IF(D32&lt;&gt;Q32,"erreur"))</f>
        <v>OK</v>
      </c>
      <c r="T32" s="98"/>
      <c r="U32" s="29" t="str">
        <f t="shared" si="4"/>
        <v>OK</v>
      </c>
      <c r="W32" s="98"/>
      <c r="Y32" s="73" t="str">
        <f t="shared" ref="Y32:Y37" si="11">IF(D32="",IF(W32="","OK","erreur"),IF(W32&lt;&gt;"","OK","erreur"))</f>
        <v>OK</v>
      </c>
      <c r="AA32" s="72">
        <f t="shared" ref="AA32:AA37" si="12">IFERROR(+W32*AA$61/W$61,0)</f>
        <v>0</v>
      </c>
    </row>
    <row r="33" spans="2:27" ht="15" customHeight="1" x14ac:dyDescent="0.45">
      <c r="B33" s="4" t="s">
        <v>109</v>
      </c>
      <c r="C33" s="1" t="str">
        <f>'F2 SAS'!C33</f>
        <v>Educateur gradué</v>
      </c>
      <c r="D33" s="98"/>
      <c r="E33" s="27"/>
      <c r="F33" s="98"/>
      <c r="G33" s="98"/>
      <c r="H33" s="98"/>
      <c r="I33" s="98"/>
      <c r="J33" s="98"/>
      <c r="K33" s="98"/>
      <c r="L33" s="98"/>
      <c r="M33" s="98"/>
      <c r="N33" s="98"/>
      <c r="O33" s="98"/>
      <c r="P33" s="99"/>
      <c r="Q33" s="72">
        <f t="shared" si="9"/>
        <v>0</v>
      </c>
      <c r="R33" s="29" t="str">
        <f t="shared" si="10"/>
        <v>OK</v>
      </c>
      <c r="T33" s="98"/>
      <c r="U33" s="29" t="str">
        <f t="shared" si="4"/>
        <v>OK</v>
      </c>
      <c r="W33" s="98"/>
      <c r="Y33" s="73" t="str">
        <f t="shared" si="11"/>
        <v>OK</v>
      </c>
      <c r="AA33" s="72">
        <f t="shared" si="12"/>
        <v>0</v>
      </c>
    </row>
    <row r="34" spans="2:27" ht="15" customHeight="1" x14ac:dyDescent="0.45">
      <c r="B34" s="4" t="s">
        <v>106</v>
      </c>
      <c r="C34" s="1" t="str">
        <f>'F2 SAS'!C34</f>
        <v>Educateur instructeur (bac)</v>
      </c>
      <c r="D34" s="98"/>
      <c r="E34" s="27"/>
      <c r="F34" s="98"/>
      <c r="G34" s="98"/>
      <c r="H34" s="98"/>
      <c r="I34" s="98"/>
      <c r="J34" s="98"/>
      <c r="K34" s="98"/>
      <c r="L34" s="98"/>
      <c r="M34" s="98"/>
      <c r="N34" s="98"/>
      <c r="O34" s="98"/>
      <c r="P34" s="23"/>
      <c r="Q34" s="72">
        <f t="shared" si="9"/>
        <v>0</v>
      </c>
      <c r="R34" s="29" t="str">
        <f t="shared" si="10"/>
        <v>OK</v>
      </c>
      <c r="T34" s="98"/>
      <c r="U34" s="29" t="str">
        <f t="shared" si="4"/>
        <v>OK</v>
      </c>
      <c r="W34" s="98"/>
      <c r="Y34" s="73" t="str">
        <f t="shared" si="11"/>
        <v>OK</v>
      </c>
      <c r="AA34" s="72">
        <f t="shared" si="12"/>
        <v>0</v>
      </c>
    </row>
    <row r="35" spans="2:27" ht="15" customHeight="1" x14ac:dyDescent="0.45">
      <c r="B35" s="4" t="s">
        <v>106</v>
      </c>
      <c r="C35" s="1" t="str">
        <f>'F2 SAS'!C35</f>
        <v>Educateur diplômé</v>
      </c>
      <c r="D35" s="98"/>
      <c r="E35" s="27"/>
      <c r="F35" s="98"/>
      <c r="G35" s="98"/>
      <c r="H35" s="98"/>
      <c r="I35" s="98"/>
      <c r="J35" s="98"/>
      <c r="K35" s="98"/>
      <c r="L35" s="98"/>
      <c r="M35" s="98"/>
      <c r="N35" s="98"/>
      <c r="O35" s="98"/>
      <c r="P35" s="23"/>
      <c r="Q35" s="72">
        <f t="shared" si="9"/>
        <v>0</v>
      </c>
      <c r="R35" s="29" t="str">
        <f t="shared" si="10"/>
        <v>OK</v>
      </c>
      <c r="T35" s="98"/>
      <c r="U35" s="29" t="str">
        <f t="shared" si="4"/>
        <v>OK</v>
      </c>
      <c r="W35" s="98"/>
      <c r="Y35" s="73" t="str">
        <f t="shared" si="11"/>
        <v>OK</v>
      </c>
      <c r="AA35" s="72">
        <f t="shared" si="12"/>
        <v>0</v>
      </c>
    </row>
    <row r="36" spans="2:27" ht="15" customHeight="1" x14ac:dyDescent="0.45">
      <c r="B36" s="4" t="s">
        <v>105</v>
      </c>
      <c r="C36" s="1" t="str">
        <f>'F2 SAS'!C36</f>
        <v>Educateur instructeur</v>
      </c>
      <c r="D36" s="98"/>
      <c r="E36" s="27"/>
      <c r="F36" s="98"/>
      <c r="G36" s="98"/>
      <c r="H36" s="98"/>
      <c r="I36" s="98"/>
      <c r="J36" s="98"/>
      <c r="K36" s="98"/>
      <c r="L36" s="98"/>
      <c r="M36" s="98"/>
      <c r="N36" s="98"/>
      <c r="O36" s="98"/>
      <c r="P36" s="23"/>
      <c r="Q36" s="72">
        <f t="shared" si="9"/>
        <v>0</v>
      </c>
      <c r="R36" s="29" t="str">
        <f t="shared" si="10"/>
        <v>OK</v>
      </c>
      <c r="T36" s="98"/>
      <c r="U36" s="29" t="str">
        <f t="shared" si="4"/>
        <v>OK</v>
      </c>
      <c r="W36" s="98"/>
      <c r="Y36" s="73" t="str">
        <f t="shared" si="11"/>
        <v>OK</v>
      </c>
      <c r="AA36" s="72">
        <f t="shared" si="12"/>
        <v>0</v>
      </c>
    </row>
    <row r="37" spans="2:27" ht="15" customHeight="1" x14ac:dyDescent="0.45">
      <c r="B37" s="4" t="s">
        <v>185</v>
      </c>
      <c r="C37" s="1" t="str">
        <f>'F2 SAS'!C37</f>
        <v>Employé non diplômé</v>
      </c>
      <c r="D37" s="98"/>
      <c r="E37" s="27"/>
      <c r="F37" s="98"/>
      <c r="G37" s="98"/>
      <c r="H37" s="98"/>
      <c r="I37" s="98"/>
      <c r="J37" s="98"/>
      <c r="K37" s="98"/>
      <c r="L37" s="98"/>
      <c r="M37" s="98"/>
      <c r="N37" s="98"/>
      <c r="O37" s="98"/>
      <c r="P37" s="23"/>
      <c r="Q37" s="74">
        <f t="shared" si="9"/>
        <v>0</v>
      </c>
      <c r="R37" s="29" t="str">
        <f t="shared" si="10"/>
        <v>OK</v>
      </c>
      <c r="T37" s="98"/>
      <c r="U37" s="29" t="str">
        <f t="shared" si="4"/>
        <v>OK</v>
      </c>
      <c r="W37" s="98"/>
      <c r="Y37" s="73" t="str">
        <f t="shared" si="11"/>
        <v>OK</v>
      </c>
      <c r="AA37" s="72">
        <f t="shared" si="12"/>
        <v>0</v>
      </c>
    </row>
    <row r="38" spans="2:27" ht="15" customHeight="1" x14ac:dyDescent="0.45">
      <c r="B38" s="2"/>
      <c r="C38" s="20" t="s">
        <v>20</v>
      </c>
      <c r="D38" s="123"/>
      <c r="E38" s="27"/>
      <c r="F38" s="124"/>
      <c r="G38" s="125"/>
      <c r="H38" s="125"/>
      <c r="I38" s="125"/>
      <c r="J38" s="125"/>
      <c r="K38" s="125"/>
      <c r="L38" s="125"/>
      <c r="M38" s="125"/>
      <c r="N38" s="125"/>
      <c r="O38" s="123"/>
      <c r="P38" s="23"/>
      <c r="Q38" s="91"/>
      <c r="R38" s="21"/>
      <c r="T38" s="126"/>
      <c r="U38" s="21"/>
      <c r="W38" s="126"/>
      <c r="Y38" s="12"/>
      <c r="AA38" s="91"/>
    </row>
    <row r="39" spans="2:27" ht="15" customHeight="1" x14ac:dyDescent="0.45">
      <c r="B39" s="4" t="s">
        <v>105</v>
      </c>
      <c r="C39" s="1" t="str">
        <f>'F2 SAS'!C39</f>
        <v>Salarié avec CATP ou CAP</v>
      </c>
      <c r="D39" s="98"/>
      <c r="E39" s="27"/>
      <c r="F39" s="98"/>
      <c r="G39" s="98"/>
      <c r="H39" s="98"/>
      <c r="I39" s="98"/>
      <c r="J39" s="98"/>
      <c r="K39" s="98"/>
      <c r="L39" s="98"/>
      <c r="M39" s="98"/>
      <c r="N39" s="98"/>
      <c r="O39" s="98"/>
      <c r="P39" s="23"/>
      <c r="Q39" s="75">
        <f t="shared" ref="Q39:Q43" si="13">SUM(F39:O39)</f>
        <v>0</v>
      </c>
      <c r="R39" s="29" t="str">
        <f t="shared" ref="R39:R43" si="14">IF(Q39=D39,"OK",IF(D39&lt;&gt;Q39,"erreur"))</f>
        <v>OK</v>
      </c>
      <c r="T39" s="98"/>
      <c r="U39" s="29" t="str">
        <f t="shared" si="4"/>
        <v>OK</v>
      </c>
      <c r="W39" s="98"/>
      <c r="Y39" s="73" t="str">
        <f t="shared" ref="Y39:Y43" si="15">IF(D39="",IF(W39="","OK","erreur"),IF(W39&lt;&gt;"","OK","erreur"))</f>
        <v>OK</v>
      </c>
      <c r="AA39" s="72">
        <f>IFERROR(+W39*AA$61/W$61,0)</f>
        <v>0</v>
      </c>
    </row>
    <row r="40" spans="2:27" ht="15" customHeight="1" x14ac:dyDescent="0.45">
      <c r="B40" s="4" t="s">
        <v>105</v>
      </c>
      <c r="C40" s="1" t="str">
        <f>'F2 SAS'!C40</f>
        <v>Auxiliaire de vie/Auxiliaire économe</v>
      </c>
      <c r="D40" s="98"/>
      <c r="E40" s="27"/>
      <c r="F40" s="98"/>
      <c r="G40" s="98"/>
      <c r="H40" s="98"/>
      <c r="I40" s="98"/>
      <c r="J40" s="98"/>
      <c r="K40" s="98"/>
      <c r="L40" s="98"/>
      <c r="M40" s="98"/>
      <c r="N40" s="98"/>
      <c r="O40" s="98"/>
      <c r="P40" s="23"/>
      <c r="Q40" s="72">
        <f t="shared" si="13"/>
        <v>0</v>
      </c>
      <c r="R40" s="29" t="str">
        <f t="shared" si="14"/>
        <v>OK</v>
      </c>
      <c r="T40" s="98"/>
      <c r="U40" s="29" t="str">
        <f t="shared" si="4"/>
        <v>OK</v>
      </c>
      <c r="W40" s="98"/>
      <c r="Y40" s="73" t="str">
        <f t="shared" si="15"/>
        <v>OK</v>
      </c>
      <c r="AA40" s="72">
        <f>IFERROR(+W40*AA$61/W$61,0)</f>
        <v>0</v>
      </c>
    </row>
    <row r="41" spans="2:27" ht="15" customHeight="1" x14ac:dyDescent="0.45">
      <c r="B41" s="4" t="s">
        <v>104</v>
      </c>
      <c r="C41" s="1" t="str">
        <f>'F2 SAS'!C41</f>
        <v>Aide socio-familiale / AAQ</v>
      </c>
      <c r="D41" s="98"/>
      <c r="E41" s="27"/>
      <c r="F41" s="98"/>
      <c r="G41" s="98"/>
      <c r="H41" s="98"/>
      <c r="I41" s="98"/>
      <c r="J41" s="98"/>
      <c r="K41" s="98"/>
      <c r="L41" s="98"/>
      <c r="M41" s="98"/>
      <c r="N41" s="98"/>
      <c r="O41" s="98"/>
      <c r="P41" s="23"/>
      <c r="Q41" s="72">
        <f t="shared" si="13"/>
        <v>0</v>
      </c>
      <c r="R41" s="29" t="str">
        <f t="shared" si="14"/>
        <v>OK</v>
      </c>
      <c r="T41" s="98"/>
      <c r="U41" s="29" t="str">
        <f t="shared" si="4"/>
        <v>OK</v>
      </c>
      <c r="W41" s="98"/>
      <c r="Y41" s="73" t="str">
        <f t="shared" si="15"/>
        <v>OK</v>
      </c>
      <c r="AA41" s="72">
        <f>IFERROR(+W41*AA$61/W$61,0)</f>
        <v>0</v>
      </c>
    </row>
    <row r="42" spans="2:27" ht="15" customHeight="1" x14ac:dyDescent="0.45">
      <c r="B42" s="4" t="s">
        <v>103</v>
      </c>
      <c r="C42" s="1" t="str">
        <f>'F2 SAS'!C42</f>
        <v>Aide socio-familiale / AAQ en formation</v>
      </c>
      <c r="D42" s="98"/>
      <c r="E42" s="27"/>
      <c r="F42" s="98"/>
      <c r="G42" s="98"/>
      <c r="H42" s="98"/>
      <c r="I42" s="98"/>
      <c r="J42" s="98"/>
      <c r="K42" s="98"/>
      <c r="L42" s="98"/>
      <c r="M42" s="98"/>
      <c r="N42" s="98"/>
      <c r="O42" s="98"/>
      <c r="P42" s="23"/>
      <c r="Q42" s="72">
        <f t="shared" si="13"/>
        <v>0</v>
      </c>
      <c r="R42" s="29" t="str">
        <f t="shared" si="14"/>
        <v>OK</v>
      </c>
      <c r="T42" s="98"/>
      <c r="U42" s="29" t="str">
        <f t="shared" si="4"/>
        <v>OK</v>
      </c>
      <c r="W42" s="98"/>
      <c r="Y42" s="73" t="str">
        <f t="shared" si="15"/>
        <v>OK</v>
      </c>
      <c r="AA42" s="72">
        <f>IFERROR(+W42*AA$61/W$61,0)</f>
        <v>0</v>
      </c>
    </row>
    <row r="43" spans="2:27" ht="15" customHeight="1" x14ac:dyDescent="0.45">
      <c r="B43" s="4" t="s">
        <v>185</v>
      </c>
      <c r="C43" s="1" t="str">
        <f>'F2 SAS'!C43</f>
        <v>Salarié non diplômé</v>
      </c>
      <c r="D43" s="98"/>
      <c r="E43" s="27"/>
      <c r="F43" s="98"/>
      <c r="G43" s="98"/>
      <c r="H43" s="98"/>
      <c r="I43" s="98"/>
      <c r="J43" s="98"/>
      <c r="K43" s="98"/>
      <c r="L43" s="98"/>
      <c r="M43" s="98"/>
      <c r="N43" s="98"/>
      <c r="O43" s="98"/>
      <c r="P43" s="23"/>
      <c r="Q43" s="72">
        <f t="shared" si="13"/>
        <v>0</v>
      </c>
      <c r="R43" s="29" t="str">
        <f t="shared" si="14"/>
        <v>OK</v>
      </c>
      <c r="T43" s="98"/>
      <c r="U43" s="29" t="str">
        <f t="shared" si="4"/>
        <v>OK</v>
      </c>
      <c r="W43" s="98"/>
      <c r="Y43" s="73" t="str">
        <f t="shared" si="15"/>
        <v>OK</v>
      </c>
      <c r="AA43" s="72">
        <f>IFERROR(+W43*AA$61/W$61,0)</f>
        <v>0</v>
      </c>
    </row>
    <row r="44" spans="2:27" ht="15" customHeight="1" x14ac:dyDescent="0.45">
      <c r="B44" s="2" t="s">
        <v>17</v>
      </c>
      <c r="C44" s="3"/>
      <c r="D44" s="123"/>
      <c r="E44" s="27"/>
      <c r="F44" s="124"/>
      <c r="G44" s="125"/>
      <c r="H44" s="125"/>
      <c r="I44" s="125"/>
      <c r="J44" s="125"/>
      <c r="K44" s="125"/>
      <c r="L44" s="125"/>
      <c r="M44" s="125"/>
      <c r="N44" s="125"/>
      <c r="O44" s="123"/>
      <c r="P44" s="23"/>
      <c r="Q44" s="91"/>
      <c r="R44" s="21"/>
      <c r="T44" s="126"/>
      <c r="U44" s="21"/>
      <c r="W44" s="127"/>
      <c r="Y44" s="12"/>
      <c r="AA44" s="91"/>
    </row>
    <row r="45" spans="2:27" ht="15" customHeight="1" x14ac:dyDescent="0.45">
      <c r="B45" s="4" t="s">
        <v>184</v>
      </c>
      <c r="C45" s="1" t="str">
        <f>'F2 SAS'!C45</f>
        <v>Universitaire</v>
      </c>
      <c r="D45" s="98"/>
      <c r="E45" s="27"/>
      <c r="F45" s="98"/>
      <c r="G45" s="98"/>
      <c r="H45" s="98"/>
      <c r="I45" s="98"/>
      <c r="J45" s="98"/>
      <c r="K45" s="98"/>
      <c r="L45" s="98"/>
      <c r="M45" s="98"/>
      <c r="N45" s="98"/>
      <c r="O45" s="98"/>
      <c r="P45" s="99"/>
      <c r="Q45" s="72">
        <f t="shared" ref="Q45:Q52" si="16">SUM(F45:O45)</f>
        <v>0</v>
      </c>
      <c r="R45" s="29" t="str">
        <f t="shared" ref="R45:R52" si="17">IF(Q45=D45,"OK",IF(D45&lt;&gt;Q45,"erreur"))</f>
        <v>OK</v>
      </c>
      <c r="T45" s="98"/>
      <c r="U45" s="29" t="str">
        <f t="shared" si="4"/>
        <v>OK</v>
      </c>
      <c r="W45" s="98"/>
      <c r="Y45" s="73" t="str">
        <f t="shared" ref="Y45:Y52" si="18">IF(D45="",IF(W45="","OK","erreur"),IF(W45&lt;&gt;"","OK","erreur"))</f>
        <v>OK</v>
      </c>
      <c r="AA45" s="72">
        <f t="shared" ref="AA45:AA52" si="19">IFERROR(+W45*AA$61/W$61,0)</f>
        <v>0</v>
      </c>
    </row>
    <row r="46" spans="2:27" ht="15" customHeight="1" x14ac:dyDescent="0.45">
      <c r="B46" s="4" t="s">
        <v>109</v>
      </c>
      <c r="C46" s="1" t="str">
        <f>'F2 SAS'!C46</f>
        <v>Bachelor</v>
      </c>
      <c r="D46" s="98"/>
      <c r="E46" s="27"/>
      <c r="F46" s="98"/>
      <c r="G46" s="98"/>
      <c r="H46" s="98"/>
      <c r="I46" s="98"/>
      <c r="J46" s="98"/>
      <c r="K46" s="98"/>
      <c r="L46" s="98"/>
      <c r="M46" s="98"/>
      <c r="N46" s="98"/>
      <c r="O46" s="98"/>
      <c r="P46" s="99"/>
      <c r="Q46" s="72">
        <f t="shared" si="16"/>
        <v>0</v>
      </c>
      <c r="R46" s="29" t="str">
        <f t="shared" si="17"/>
        <v>OK</v>
      </c>
      <c r="T46" s="98"/>
      <c r="U46" s="29" t="str">
        <f t="shared" si="4"/>
        <v>OK</v>
      </c>
      <c r="W46" s="98"/>
      <c r="Y46" s="73" t="str">
        <f t="shared" si="18"/>
        <v>OK</v>
      </c>
      <c r="AA46" s="72">
        <f t="shared" si="19"/>
        <v>0</v>
      </c>
    </row>
    <row r="47" spans="2:27" ht="15" customHeight="1" x14ac:dyDescent="0.45">
      <c r="B47" s="4" t="s">
        <v>107</v>
      </c>
      <c r="C47" s="1" t="str">
        <f>'F2 SAS'!C47</f>
        <v>BTS</v>
      </c>
      <c r="D47" s="98"/>
      <c r="E47" s="27"/>
      <c r="F47" s="98"/>
      <c r="G47" s="98"/>
      <c r="H47" s="98"/>
      <c r="I47" s="98"/>
      <c r="J47" s="98"/>
      <c r="K47" s="98"/>
      <c r="L47" s="98"/>
      <c r="M47" s="98"/>
      <c r="N47" s="98"/>
      <c r="O47" s="98"/>
      <c r="P47" s="99"/>
      <c r="Q47" s="72">
        <f t="shared" si="16"/>
        <v>0</v>
      </c>
      <c r="R47" s="29" t="str">
        <f t="shared" si="17"/>
        <v>OK</v>
      </c>
      <c r="T47" s="98"/>
      <c r="U47" s="29" t="str">
        <f t="shared" si="4"/>
        <v>OK</v>
      </c>
      <c r="W47" s="98"/>
      <c r="Y47" s="73" t="str">
        <f t="shared" si="18"/>
        <v>OK</v>
      </c>
      <c r="AA47" s="72">
        <f t="shared" si="19"/>
        <v>0</v>
      </c>
    </row>
    <row r="48" spans="2:27" ht="15" customHeight="1" x14ac:dyDescent="0.45">
      <c r="B48" s="4" t="s">
        <v>106</v>
      </c>
      <c r="C48" s="1" t="str">
        <f>'F2 SAS'!C48</f>
        <v>Bac</v>
      </c>
      <c r="D48" s="98"/>
      <c r="E48" s="27"/>
      <c r="F48" s="98"/>
      <c r="G48" s="98"/>
      <c r="H48" s="98"/>
      <c r="I48" s="98"/>
      <c r="J48" s="98"/>
      <c r="K48" s="98"/>
      <c r="L48" s="98"/>
      <c r="M48" s="98"/>
      <c r="N48" s="98"/>
      <c r="O48" s="98"/>
      <c r="P48" s="99"/>
      <c r="Q48" s="72">
        <f t="shared" si="16"/>
        <v>0</v>
      </c>
      <c r="R48" s="29" t="str">
        <f t="shared" si="17"/>
        <v>OK</v>
      </c>
      <c r="T48" s="98"/>
      <c r="U48" s="29" t="str">
        <f t="shared" si="4"/>
        <v>OK</v>
      </c>
      <c r="W48" s="98"/>
      <c r="Y48" s="73" t="str">
        <f t="shared" si="18"/>
        <v>OK</v>
      </c>
      <c r="AA48" s="72">
        <f t="shared" si="19"/>
        <v>0</v>
      </c>
    </row>
    <row r="49" spans="2:28" ht="15" customHeight="1" x14ac:dyDescent="0.45">
      <c r="B49" s="4" t="s">
        <v>105</v>
      </c>
      <c r="C49" s="1" t="str">
        <f>'F2 SAS'!C49</f>
        <v>Salarié avec 3ième sec. ou ens. moyen</v>
      </c>
      <c r="D49" s="98"/>
      <c r="E49" s="27"/>
      <c r="F49" s="98"/>
      <c r="G49" s="98"/>
      <c r="H49" s="98"/>
      <c r="I49" s="98"/>
      <c r="J49" s="98"/>
      <c r="K49" s="98"/>
      <c r="L49" s="98"/>
      <c r="M49" s="98"/>
      <c r="N49" s="98"/>
      <c r="O49" s="98"/>
      <c r="P49" s="99"/>
      <c r="Q49" s="72">
        <f t="shared" si="16"/>
        <v>0</v>
      </c>
      <c r="R49" s="29" t="str">
        <f t="shared" si="17"/>
        <v>OK</v>
      </c>
      <c r="T49" s="98"/>
      <c r="U49" s="29" t="str">
        <f t="shared" si="4"/>
        <v>OK</v>
      </c>
      <c r="W49" s="98"/>
      <c r="Y49" s="73" t="str">
        <f t="shared" si="18"/>
        <v>OK</v>
      </c>
      <c r="AA49" s="72">
        <f t="shared" si="19"/>
        <v>0</v>
      </c>
    </row>
    <row r="50" spans="2:28" ht="15" customHeight="1" x14ac:dyDescent="0.45">
      <c r="B50" s="4" t="s">
        <v>104</v>
      </c>
      <c r="C50" s="1" t="str">
        <f>'F2 SAS'!C50</f>
        <v>Salarié avec 5ième sec. ou 9ième moyen</v>
      </c>
      <c r="D50" s="98"/>
      <c r="E50" s="27"/>
      <c r="F50" s="98"/>
      <c r="G50" s="98"/>
      <c r="H50" s="98"/>
      <c r="I50" s="98"/>
      <c r="J50" s="98"/>
      <c r="K50" s="98"/>
      <c r="L50" s="98"/>
      <c r="M50" s="98"/>
      <c r="N50" s="98"/>
      <c r="O50" s="98"/>
      <c r="P50" s="99"/>
      <c r="Q50" s="72">
        <f t="shared" si="16"/>
        <v>0</v>
      </c>
      <c r="R50" s="29" t="str">
        <f t="shared" si="17"/>
        <v>OK</v>
      </c>
      <c r="T50" s="98"/>
      <c r="U50" s="29" t="str">
        <f t="shared" si="4"/>
        <v>OK</v>
      </c>
      <c r="W50" s="98"/>
      <c r="Y50" s="73" t="str">
        <f t="shared" si="18"/>
        <v>OK</v>
      </c>
      <c r="AA50" s="72">
        <f t="shared" si="19"/>
        <v>0</v>
      </c>
    </row>
    <row r="51" spans="2:28" ht="15" customHeight="1" x14ac:dyDescent="0.45">
      <c r="B51" s="4" t="s">
        <v>185</v>
      </c>
      <c r="C51" s="1" t="str">
        <f>'F2 SAS'!C51</f>
        <v>Salarié sans 5ième sec. ou 9ième moyen</v>
      </c>
      <c r="D51" s="98"/>
      <c r="E51" s="27"/>
      <c r="F51" s="98"/>
      <c r="G51" s="98"/>
      <c r="H51" s="98"/>
      <c r="I51" s="98"/>
      <c r="J51" s="98"/>
      <c r="K51" s="98"/>
      <c r="L51" s="98"/>
      <c r="M51" s="98"/>
      <c r="N51" s="98"/>
      <c r="O51" s="98"/>
      <c r="P51" s="99"/>
      <c r="Q51" s="72">
        <f t="shared" si="16"/>
        <v>0</v>
      </c>
      <c r="R51" s="29" t="str">
        <f t="shared" si="17"/>
        <v>OK</v>
      </c>
      <c r="T51" s="98"/>
      <c r="U51" s="29" t="str">
        <f t="shared" si="4"/>
        <v>OK</v>
      </c>
      <c r="W51" s="98"/>
      <c r="Y51" s="73" t="str">
        <f t="shared" si="18"/>
        <v>OK</v>
      </c>
      <c r="AA51" s="72">
        <f t="shared" si="19"/>
        <v>0</v>
      </c>
    </row>
    <row r="52" spans="2:28" ht="15" customHeight="1" x14ac:dyDescent="0.45">
      <c r="B52" s="4" t="s">
        <v>185</v>
      </c>
      <c r="C52" s="1" t="str">
        <f>'F2 SAS'!C52</f>
        <v>Salarié non diplômé</v>
      </c>
      <c r="D52" s="98"/>
      <c r="E52" s="27"/>
      <c r="F52" s="98"/>
      <c r="G52" s="98"/>
      <c r="H52" s="98"/>
      <c r="I52" s="98"/>
      <c r="J52" s="98"/>
      <c r="K52" s="98"/>
      <c r="L52" s="98"/>
      <c r="M52" s="98"/>
      <c r="N52" s="98"/>
      <c r="O52" s="98"/>
      <c r="P52" s="99"/>
      <c r="Q52" s="74">
        <f t="shared" si="16"/>
        <v>0</v>
      </c>
      <c r="R52" s="29" t="str">
        <f t="shared" si="17"/>
        <v>OK</v>
      </c>
      <c r="T52" s="98"/>
      <c r="U52" s="29" t="str">
        <f t="shared" si="4"/>
        <v>OK</v>
      </c>
      <c r="W52" s="98"/>
      <c r="Y52" s="73" t="str">
        <f t="shared" si="18"/>
        <v>OK</v>
      </c>
      <c r="AA52" s="72">
        <f t="shared" si="19"/>
        <v>0</v>
      </c>
    </row>
    <row r="53" spans="2:28" ht="15" customHeight="1" x14ac:dyDescent="0.45">
      <c r="B53" s="2" t="s">
        <v>33</v>
      </c>
      <c r="C53" s="3"/>
      <c r="D53" s="123"/>
      <c r="E53" s="27"/>
      <c r="F53" s="124"/>
      <c r="G53" s="125"/>
      <c r="H53" s="125"/>
      <c r="I53" s="125"/>
      <c r="J53" s="125"/>
      <c r="K53" s="125"/>
      <c r="L53" s="125"/>
      <c r="M53" s="125"/>
      <c r="N53" s="125"/>
      <c r="O53" s="123"/>
      <c r="P53" s="23"/>
      <c r="Q53" s="91"/>
      <c r="R53" s="21"/>
      <c r="T53" s="126"/>
      <c r="U53" s="21"/>
      <c r="W53" s="126"/>
      <c r="Y53" s="12"/>
      <c r="AA53" s="91"/>
    </row>
    <row r="54" spans="2:28" ht="15" customHeight="1" x14ac:dyDescent="0.45">
      <c r="B54" s="4" t="s">
        <v>105</v>
      </c>
      <c r="C54" s="1" t="str">
        <f>'F2 SAS'!C54</f>
        <v>Salarié avec CATP ou CAP</v>
      </c>
      <c r="D54" s="98"/>
      <c r="E54" s="27"/>
      <c r="F54" s="98"/>
      <c r="G54" s="98"/>
      <c r="H54" s="98"/>
      <c r="I54" s="98"/>
      <c r="J54" s="98"/>
      <c r="K54" s="98"/>
      <c r="L54" s="98"/>
      <c r="M54" s="98"/>
      <c r="N54" s="98"/>
      <c r="O54" s="98"/>
      <c r="P54" s="99"/>
      <c r="Q54" s="75">
        <f t="shared" ref="Q54:Q59" si="20">SUM(F54:O54)</f>
        <v>0</v>
      </c>
      <c r="R54" s="29" t="str">
        <f t="shared" ref="R54:R59" si="21">IF(Q54=D54,"OK",IF(D54&lt;&gt;Q54,"erreur"))</f>
        <v>OK</v>
      </c>
      <c r="T54" s="98"/>
      <c r="U54" s="29" t="str">
        <f t="shared" si="4"/>
        <v>OK</v>
      </c>
      <c r="W54" s="98"/>
      <c r="Y54" s="73" t="str">
        <f t="shared" ref="Y54:Y59" si="22">IF(D54="",IF(W54="","OK","erreur"),IF(W54&lt;&gt;"","OK","erreur"))</f>
        <v>OK</v>
      </c>
      <c r="AA54" s="72">
        <f t="shared" ref="AA54:AA59" si="23">IFERROR(+W54*AA$61/W$61,0)</f>
        <v>0</v>
      </c>
    </row>
    <row r="55" spans="2:28" ht="15" customHeight="1" x14ac:dyDescent="0.45">
      <c r="B55" s="4" t="s">
        <v>103</v>
      </c>
      <c r="C55" s="1" t="str">
        <f>'F2 SAS'!C55</f>
        <v>Salarié sans CATP</v>
      </c>
      <c r="D55" s="98"/>
      <c r="E55" s="27"/>
      <c r="F55" s="98"/>
      <c r="G55" s="98"/>
      <c r="H55" s="98"/>
      <c r="I55" s="98"/>
      <c r="J55" s="98"/>
      <c r="K55" s="98"/>
      <c r="L55" s="98"/>
      <c r="M55" s="98"/>
      <c r="N55" s="98"/>
      <c r="O55" s="98"/>
      <c r="P55" s="99"/>
      <c r="Q55" s="72">
        <f t="shared" si="20"/>
        <v>0</v>
      </c>
      <c r="R55" s="29" t="str">
        <f t="shared" si="21"/>
        <v>OK</v>
      </c>
      <c r="T55" s="98"/>
      <c r="U55" s="29" t="str">
        <f t="shared" si="4"/>
        <v>OK</v>
      </c>
      <c r="W55" s="98"/>
      <c r="Y55" s="73" t="str">
        <f t="shared" si="22"/>
        <v>OK</v>
      </c>
      <c r="AA55" s="72">
        <f t="shared" si="23"/>
        <v>0</v>
      </c>
    </row>
    <row r="56" spans="2:28" ht="15" customHeight="1" x14ac:dyDescent="0.45">
      <c r="B56" s="4" t="s">
        <v>185</v>
      </c>
      <c r="C56" s="1" t="str">
        <f>'F2 SAS'!C56</f>
        <v>Salarié non diplômé - Nettoyage</v>
      </c>
      <c r="D56" s="98"/>
      <c r="E56" s="27"/>
      <c r="F56" s="98"/>
      <c r="G56" s="98"/>
      <c r="H56" s="98"/>
      <c r="I56" s="98"/>
      <c r="J56" s="98"/>
      <c r="K56" s="98"/>
      <c r="L56" s="98"/>
      <c r="M56" s="98"/>
      <c r="N56" s="98"/>
      <c r="O56" s="98"/>
      <c r="P56" s="99"/>
      <c r="Q56" s="72">
        <f t="shared" si="20"/>
        <v>0</v>
      </c>
      <c r="R56" s="29" t="str">
        <f t="shared" si="21"/>
        <v>OK</v>
      </c>
      <c r="T56" s="98"/>
      <c r="U56" s="29" t="str">
        <f t="shared" si="4"/>
        <v>OK</v>
      </c>
      <c r="W56" s="98"/>
      <c r="Y56" s="73" t="str">
        <f t="shared" si="22"/>
        <v>OK</v>
      </c>
      <c r="AA56" s="72">
        <f t="shared" si="23"/>
        <v>0</v>
      </c>
    </row>
    <row r="57" spans="2:28" ht="15" customHeight="1" x14ac:dyDescent="0.45">
      <c r="B57" s="4" t="s">
        <v>185</v>
      </c>
      <c r="C57" s="1" t="str">
        <f>'F2 SAS'!C57</f>
        <v>Salarié non diplômé - Aide cuisinière</v>
      </c>
      <c r="D57" s="98"/>
      <c r="E57" s="27"/>
      <c r="F57" s="98"/>
      <c r="G57" s="98"/>
      <c r="H57" s="98"/>
      <c r="I57" s="98"/>
      <c r="J57" s="98"/>
      <c r="K57" s="98"/>
      <c r="L57" s="98"/>
      <c r="M57" s="98"/>
      <c r="N57" s="98"/>
      <c r="O57" s="98"/>
      <c r="P57" s="99"/>
      <c r="Q57" s="72">
        <f t="shared" si="20"/>
        <v>0</v>
      </c>
      <c r="R57" s="29" t="str">
        <f t="shared" si="21"/>
        <v>OK</v>
      </c>
      <c r="T57" s="98"/>
      <c r="U57" s="29" t="str">
        <f t="shared" si="4"/>
        <v>OK</v>
      </c>
      <c r="W57" s="98"/>
      <c r="Y57" s="73" t="str">
        <f t="shared" si="22"/>
        <v>OK</v>
      </c>
      <c r="AA57" s="72">
        <f t="shared" si="23"/>
        <v>0</v>
      </c>
    </row>
    <row r="58" spans="2:28" ht="15" customHeight="1" x14ac:dyDescent="0.45">
      <c r="B58" s="4" t="s">
        <v>185</v>
      </c>
      <c r="C58" s="1" t="str">
        <f>'F2 SAS'!C58</f>
        <v>Salarié non diplômé - Lingère</v>
      </c>
      <c r="D58" s="98"/>
      <c r="E58" s="27"/>
      <c r="F58" s="98"/>
      <c r="G58" s="98"/>
      <c r="H58" s="98"/>
      <c r="I58" s="98"/>
      <c r="J58" s="98"/>
      <c r="K58" s="98"/>
      <c r="L58" s="98"/>
      <c r="M58" s="98"/>
      <c r="N58" s="98"/>
      <c r="O58" s="98"/>
      <c r="P58" s="99"/>
      <c r="Q58" s="72">
        <f t="shared" si="20"/>
        <v>0</v>
      </c>
      <c r="R58" s="29" t="str">
        <f t="shared" si="21"/>
        <v>OK</v>
      </c>
      <c r="T58" s="98"/>
      <c r="U58" s="29" t="str">
        <f t="shared" si="4"/>
        <v>OK</v>
      </c>
      <c r="W58" s="98"/>
      <c r="Y58" s="73" t="str">
        <f t="shared" si="22"/>
        <v>OK</v>
      </c>
      <c r="AA58" s="72">
        <f t="shared" si="23"/>
        <v>0</v>
      </c>
    </row>
    <row r="59" spans="2:28" ht="15" customHeight="1" x14ac:dyDescent="0.45">
      <c r="B59" s="10" t="s">
        <v>185</v>
      </c>
      <c r="C59" s="24" t="str">
        <f>'F2 SAS'!C59</f>
        <v>Salarié non diplômé - Chauffeur</v>
      </c>
      <c r="D59" s="98"/>
      <c r="E59" s="27"/>
      <c r="F59" s="98"/>
      <c r="G59" s="98"/>
      <c r="H59" s="98"/>
      <c r="I59" s="98"/>
      <c r="J59" s="98"/>
      <c r="K59" s="98"/>
      <c r="L59" s="98"/>
      <c r="M59" s="98"/>
      <c r="N59" s="98"/>
      <c r="O59" s="98"/>
      <c r="P59" s="99"/>
      <c r="Q59" s="72">
        <f t="shared" si="20"/>
        <v>0</v>
      </c>
      <c r="R59" s="29" t="str">
        <f t="shared" si="21"/>
        <v>OK</v>
      </c>
      <c r="T59" s="98"/>
      <c r="U59" s="29" t="str">
        <f t="shared" si="4"/>
        <v>OK</v>
      </c>
      <c r="W59" s="98"/>
      <c r="Y59" s="73" t="str">
        <f t="shared" si="22"/>
        <v>OK</v>
      </c>
      <c r="AA59" s="72">
        <f t="shared" si="23"/>
        <v>0</v>
      </c>
    </row>
    <row r="60" spans="2:28" ht="15" customHeight="1" x14ac:dyDescent="0.45">
      <c r="D60" s="23"/>
      <c r="E60" s="27"/>
      <c r="F60" s="23"/>
      <c r="G60" s="23"/>
      <c r="H60" s="23"/>
      <c r="I60" s="23"/>
      <c r="J60" s="23"/>
      <c r="K60" s="23"/>
      <c r="L60" s="23"/>
      <c r="M60" s="23"/>
      <c r="N60" s="23"/>
      <c r="O60" s="23"/>
      <c r="P60" s="23"/>
      <c r="Q60" s="23"/>
      <c r="T60" s="23"/>
      <c r="W60" s="23"/>
      <c r="Y60" s="13"/>
      <c r="AA60" s="23"/>
    </row>
    <row r="61" spans="2:28" ht="15" customHeight="1" x14ac:dyDescent="0.45">
      <c r="B61" s="7" t="s">
        <v>23</v>
      </c>
      <c r="C61" s="25"/>
      <c r="D61" s="92">
        <f>SUM(D17:D59)</f>
        <v>0</v>
      </c>
      <c r="E61" s="27"/>
      <c r="F61" s="92">
        <f t="shared" ref="F61:O61" si="24">SUM(F17:F59)</f>
        <v>0</v>
      </c>
      <c r="G61" s="92">
        <f t="shared" si="24"/>
        <v>0</v>
      </c>
      <c r="H61" s="92">
        <f t="shared" si="24"/>
        <v>0</v>
      </c>
      <c r="I61" s="92">
        <f t="shared" si="24"/>
        <v>0</v>
      </c>
      <c r="J61" s="92">
        <f t="shared" si="24"/>
        <v>0</v>
      </c>
      <c r="K61" s="92">
        <f t="shared" si="24"/>
        <v>0</v>
      </c>
      <c r="L61" s="92">
        <f t="shared" si="24"/>
        <v>0</v>
      </c>
      <c r="M61" s="92">
        <f t="shared" si="24"/>
        <v>0</v>
      </c>
      <c r="N61" s="92">
        <f t="shared" si="24"/>
        <v>0</v>
      </c>
      <c r="O61" s="92">
        <f t="shared" si="24"/>
        <v>0</v>
      </c>
      <c r="P61" s="27"/>
      <c r="Q61" s="92">
        <f>SUM(Q17:Q59)</f>
        <v>0</v>
      </c>
      <c r="R61" s="29" t="str">
        <f>IF(Q61=D61,"OK",IF(D61&lt;&gt;Q61,"erreur"))</f>
        <v>OK</v>
      </c>
      <c r="T61" s="92">
        <f>SUM(T17:T59)</f>
        <v>0</v>
      </c>
      <c r="U61" s="29" t="str">
        <f t="shared" si="4"/>
        <v>OK</v>
      </c>
      <c r="W61" s="92">
        <f>SUM(W17:W59)</f>
        <v>0</v>
      </c>
      <c r="Y61" s="73" t="str">
        <f>IF(D61="",IF(W61="","OK","erreur"),IF(W61&lt;&gt;"","OK","erreur"))</f>
        <v>OK</v>
      </c>
      <c r="AA61" s="92">
        <f>+D75</f>
        <v>0</v>
      </c>
    </row>
    <row r="62" spans="2:28" ht="15" customHeight="1" x14ac:dyDescent="0.45">
      <c r="B62" s="5"/>
      <c r="D62" s="27"/>
      <c r="E62" s="27"/>
      <c r="F62" s="27"/>
      <c r="G62" s="27"/>
      <c r="H62" s="27"/>
      <c r="I62" s="27"/>
      <c r="J62" s="27"/>
      <c r="K62" s="27"/>
      <c r="L62" s="27"/>
      <c r="M62" s="27"/>
      <c r="N62" s="27"/>
      <c r="O62" s="27"/>
      <c r="P62" s="27"/>
      <c r="Q62" s="27"/>
      <c r="W62" s="26"/>
    </row>
    <row r="63" spans="2:28" ht="15" customHeight="1" x14ac:dyDescent="0.45">
      <c r="D63" s="105" t="s">
        <v>60</v>
      </c>
      <c r="E63" s="27"/>
      <c r="F63" s="103">
        <f t="shared" ref="F63:N63" si="25">IF($Q$61=0,0,+F61/$Q$61)</f>
        <v>0</v>
      </c>
      <c r="G63" s="103">
        <f t="shared" si="25"/>
        <v>0</v>
      </c>
      <c r="H63" s="103">
        <f t="shared" si="25"/>
        <v>0</v>
      </c>
      <c r="I63" s="103">
        <f t="shared" si="25"/>
        <v>0</v>
      </c>
      <c r="J63" s="103">
        <f t="shared" si="25"/>
        <v>0</v>
      </c>
      <c r="K63" s="103">
        <f t="shared" si="25"/>
        <v>0</v>
      </c>
      <c r="L63" s="103">
        <f t="shared" si="25"/>
        <v>0</v>
      </c>
      <c r="M63" s="103">
        <f t="shared" si="25"/>
        <v>0</v>
      </c>
      <c r="N63" s="103">
        <f t="shared" si="25"/>
        <v>0</v>
      </c>
      <c r="O63" s="103">
        <f>IF($Q$61=0,0,+O61/$Q$61)</f>
        <v>0</v>
      </c>
      <c r="P63" s="27"/>
      <c r="Q63" s="104">
        <f>SUM(F63:O63)</f>
        <v>0</v>
      </c>
      <c r="W63" s="28"/>
      <c r="AA63" s="11"/>
      <c r="AB63" s="6"/>
    </row>
    <row r="64" spans="2:28" ht="15" customHeight="1" x14ac:dyDescent="0.45">
      <c r="B64" s="5"/>
    </row>
    <row r="65" spans="2:22" ht="15" customHeight="1" x14ac:dyDescent="0.45">
      <c r="D65" s="290" t="str">
        <f>IF(D61=Q61,"",IF(D61&gt;Q61,"Le total des ETP (colonne D) n'est pas reparti sur les différentes fonctions (colonnes F à O).","Le total des ETP par activité (colonnes F à O) est plus élevé que le total des ETP (colonne D)."))</f>
        <v/>
      </c>
      <c r="E65" s="290"/>
      <c r="F65" s="290"/>
      <c r="G65" s="290"/>
      <c r="H65" s="290"/>
      <c r="I65" s="290"/>
      <c r="J65" s="290"/>
      <c r="K65" s="290"/>
      <c r="L65" s="290"/>
      <c r="M65" s="290"/>
      <c r="N65" s="290"/>
      <c r="O65" s="290"/>
      <c r="P65" s="290"/>
      <c r="Q65" s="290"/>
    </row>
    <row r="66" spans="2:22" ht="15" customHeight="1" x14ac:dyDescent="0.45">
      <c r="D66" s="82"/>
      <c r="F66" s="82"/>
      <c r="G66" s="82"/>
      <c r="H66" s="82"/>
      <c r="I66" s="82"/>
      <c r="J66" s="82"/>
      <c r="K66" s="82"/>
      <c r="L66" s="82"/>
      <c r="M66" s="82"/>
      <c r="N66" s="82"/>
      <c r="O66" s="82"/>
      <c r="P66" s="82"/>
      <c r="Q66" s="82"/>
    </row>
    <row r="67" spans="2:22" ht="15" customHeight="1" x14ac:dyDescent="0.45">
      <c r="B67" s="87" t="s">
        <v>61</v>
      </c>
      <c r="C67" s="84"/>
      <c r="D67" s="85">
        <f>W61</f>
        <v>0</v>
      </c>
    </row>
    <row r="68" spans="2:22" ht="15" customHeight="1" thickBot="1" x14ac:dyDescent="0.5">
      <c r="K68"/>
      <c r="L68"/>
      <c r="M68"/>
      <c r="N68"/>
      <c r="O68"/>
      <c r="P68"/>
      <c r="Q68"/>
    </row>
    <row r="69" spans="2:22" ht="15" customHeight="1" thickBot="1" x14ac:dyDescent="0.5">
      <c r="B69" s="277" t="s">
        <v>66</v>
      </c>
      <c r="C69" s="278"/>
      <c r="D69" s="281"/>
      <c r="F69" s="94" t="s">
        <v>80</v>
      </c>
      <c r="G69" s="1" t="str">
        <f>IF(F70="OUI","à ne pas ajouter", "à ajouter")</f>
        <v>à ajouter</v>
      </c>
      <c r="K69"/>
      <c r="L69"/>
      <c r="M69"/>
      <c r="N69"/>
      <c r="O69"/>
      <c r="P69"/>
      <c r="Q69"/>
    </row>
    <row r="70" spans="2:22" ht="15" customHeight="1" thickBot="1" x14ac:dyDescent="0.5">
      <c r="B70" s="279"/>
      <c r="C70" s="280"/>
      <c r="D70" s="282"/>
      <c r="F70" s="93"/>
      <c r="G70" s="122"/>
      <c r="K70"/>
      <c r="L70"/>
      <c r="M70"/>
      <c r="N70"/>
      <c r="O70"/>
      <c r="P70"/>
      <c r="Q70"/>
    </row>
    <row r="71" spans="2:22" ht="15" customHeight="1" thickBot="1" x14ac:dyDescent="0.5">
      <c r="B71" s="86"/>
      <c r="C71" s="86"/>
      <c r="D71" s="23"/>
      <c r="H71" s="105"/>
      <c r="K71"/>
      <c r="L71"/>
      <c r="M71"/>
      <c r="N71"/>
      <c r="O71"/>
      <c r="P71"/>
      <c r="Q71"/>
    </row>
    <row r="72" spans="2:22" ht="15" customHeight="1" thickBot="1" x14ac:dyDescent="0.5">
      <c r="B72" s="277" t="s">
        <v>67</v>
      </c>
      <c r="C72" s="278"/>
      <c r="D72" s="281"/>
      <c r="F72" s="94" t="s">
        <v>81</v>
      </c>
      <c r="G72" s="1" t="str">
        <f>IF(F73="OUI","ne pas déduire", "à déduire")</f>
        <v>à déduire</v>
      </c>
      <c r="K72"/>
      <c r="L72"/>
      <c r="M72"/>
      <c r="N72"/>
      <c r="O72"/>
      <c r="P72"/>
      <c r="Q72"/>
    </row>
    <row r="73" spans="2:22" ht="15" customHeight="1" thickBot="1" x14ac:dyDescent="0.5">
      <c r="B73" s="279"/>
      <c r="C73" s="280"/>
      <c r="D73" s="282"/>
      <c r="F73" s="93"/>
      <c r="G73" s="122"/>
      <c r="K73"/>
      <c r="L73"/>
      <c r="M73"/>
      <c r="N73"/>
      <c r="O73"/>
      <c r="P73"/>
      <c r="Q73"/>
    </row>
    <row r="74" spans="2:22" ht="15" customHeight="1" x14ac:dyDescent="0.45">
      <c r="K74"/>
      <c r="L74"/>
      <c r="M74"/>
      <c r="N74"/>
      <c r="O74"/>
      <c r="P74"/>
      <c r="Q74"/>
      <c r="R74" s="89"/>
      <c r="S74" s="89"/>
      <c r="T74" s="89"/>
      <c r="U74" s="89"/>
      <c r="V74" s="89"/>
    </row>
    <row r="75" spans="2:22" ht="15" customHeight="1" x14ac:dyDescent="0.45">
      <c r="B75" s="87" t="s">
        <v>24</v>
      </c>
      <c r="C75" s="88"/>
      <c r="D75" s="85">
        <f>IF(F70="non",D69,0)+IF(F73="non",-D72,0)+D67</f>
        <v>0</v>
      </c>
      <c r="R75" s="89"/>
      <c r="S75" s="89"/>
      <c r="T75" s="89"/>
      <c r="U75" s="89"/>
      <c r="V75" s="89"/>
    </row>
  </sheetData>
  <sheetProtection selectLockedCells="1"/>
  <mergeCells count="29">
    <mergeCell ref="AA12:AA14"/>
    <mergeCell ref="D65:Q65"/>
    <mergeCell ref="B69:C70"/>
    <mergeCell ref="D69:D70"/>
    <mergeCell ref="U12:U14"/>
    <mergeCell ref="W12:W14"/>
    <mergeCell ref="Y12:Y14"/>
    <mergeCell ref="N12:N14"/>
    <mergeCell ref="O12:O14"/>
    <mergeCell ref="D12:D14"/>
    <mergeCell ref="F12:F14"/>
    <mergeCell ref="G12:G14"/>
    <mergeCell ref="H12:H14"/>
    <mergeCell ref="I12:I14"/>
    <mergeCell ref="B72:C73"/>
    <mergeCell ref="D72:D73"/>
    <mergeCell ref="Q12:Q14"/>
    <mergeCell ref="R12:R14"/>
    <mergeCell ref="T12:T14"/>
    <mergeCell ref="J12:J14"/>
    <mergeCell ref="K12:K14"/>
    <mergeCell ref="L12:L14"/>
    <mergeCell ref="M12:M14"/>
    <mergeCell ref="B2:AA2"/>
    <mergeCell ref="B4:AA4"/>
    <mergeCell ref="B5:AA5"/>
    <mergeCell ref="D7:W7"/>
    <mergeCell ref="F10:O10"/>
    <mergeCell ref="B8:C8"/>
  </mergeCells>
  <conditionalFormatting sqref="B2">
    <cfRule type="expression" dxfId="87" priority="5">
      <formula>$AC$2="OK"</formula>
    </cfRule>
    <cfRule type="expression" dxfId="86" priority="14">
      <formula>$AC$2="NOK"</formula>
    </cfRule>
  </conditionalFormatting>
  <conditionalFormatting sqref="D65:D66">
    <cfRule type="notContainsBlanks" dxfId="85" priority="29">
      <formula>LEN(TRIM(D65))&gt;0</formula>
    </cfRule>
  </conditionalFormatting>
  <conditionalFormatting sqref="R17:R30 Y17:Y30 R32:R37 Y32:Y37 R39:R43 Y39:Y43 R45:R52 Y45:Y52 R54:R59 Y54:Y59 Y61">
    <cfRule type="containsText" dxfId="84" priority="30" stopIfTrue="1" operator="containsText" text="OK">
      <formula>NOT(ISERROR(SEARCH("OK",R17)))</formula>
    </cfRule>
  </conditionalFormatting>
  <conditionalFormatting sqref="R17:R59 Y17:Y59 Y61 AA31 AA38 AA44">
    <cfRule type="containsText" dxfId="83" priority="31" stopIfTrue="1" operator="containsText" text="erreur">
      <formula>NOT(ISERROR(SEARCH("erreur",R17)))</formula>
    </cfRule>
  </conditionalFormatting>
  <conditionalFormatting sqref="R61">
    <cfRule type="containsText" dxfId="82" priority="27" stopIfTrue="1" operator="containsText" text="OK">
      <formula>NOT(ISERROR(SEARCH("OK",R61)))</formula>
    </cfRule>
    <cfRule type="containsText" dxfId="81" priority="28" stopIfTrue="1" operator="containsText" text="erreur">
      <formula>NOT(ISERROR(SEARCH("erreur",R61)))</formula>
    </cfRule>
  </conditionalFormatting>
  <conditionalFormatting sqref="U17:U30 U32:U37 U39:U43 U45:U52 U54:U59">
    <cfRule type="containsText" dxfId="80" priority="3" stopIfTrue="1" operator="containsText" text="OK">
      <formula>NOT(ISERROR(SEARCH("OK",U17)))</formula>
    </cfRule>
  </conditionalFormatting>
  <conditionalFormatting sqref="U17:U59">
    <cfRule type="containsText" dxfId="79" priority="4" stopIfTrue="1" operator="containsText" text="erreur">
      <formula>NOT(ISERROR(SEARCH("erreur",U17)))</formula>
    </cfRule>
  </conditionalFormatting>
  <conditionalFormatting sqref="U61">
    <cfRule type="containsText" dxfId="78" priority="1" stopIfTrue="1" operator="containsText" text="OK">
      <formula>NOT(ISERROR(SEARCH("OK",U61)))</formula>
    </cfRule>
    <cfRule type="containsText" dxfId="77" priority="2" stopIfTrue="1" operator="containsText" text="erreur">
      <formula>NOT(ISERROR(SEARCH("erreur",U61)))</formula>
    </cfRule>
  </conditionalFormatting>
  <conditionalFormatting sqref="Y17:Y59 AA31 AA38 AA44 Y61">
    <cfRule type="containsText" dxfId="76" priority="33" stopIfTrue="1" operator="containsText" text="ok">
      <formula>NOT(ISERROR(SEARCH("ok",Y17)))</formula>
    </cfRule>
  </conditionalFormatting>
  <conditionalFormatting sqref="Y17:Y61 AA31 AA38 AA44">
    <cfRule type="cellIs" dxfId="75" priority="32" stopIfTrue="1" operator="equal">
      <formula>"erreur"</formula>
    </cfRule>
  </conditionalFormatting>
  <conditionalFormatting sqref="AA53">
    <cfRule type="containsText" dxfId="74" priority="24" stopIfTrue="1" operator="containsText" text="erreur">
      <formula>NOT(ISERROR(SEARCH("erreur",AA53)))</formula>
    </cfRule>
    <cfRule type="cellIs" dxfId="73" priority="25" stopIfTrue="1" operator="equal">
      <formula>"erreur"</formula>
    </cfRule>
    <cfRule type="containsText" dxfId="72" priority="26" stopIfTrue="1" operator="containsText" text="ok">
      <formula>NOT(ISERROR(SEARCH("ok",AA53)))</formula>
    </cfRule>
  </conditionalFormatting>
  <dataValidations count="2">
    <dataValidation type="list" allowBlank="1" showInputMessage="1" showErrorMessage="1" sqref="F70 F73" xr:uid="{00000000-0002-0000-0200-000000000000}">
      <formula1>"Oui,Non"</formula1>
    </dataValidation>
    <dataValidation type="decimal" operator="greaterThanOrEqual" showInputMessage="1" showErrorMessage="1" error="Le montant doit être supérieur ou égal à 0" sqref="D69 E69:E70 E72:E73 D72" xr:uid="{00000000-0002-0000-0200-000001000000}">
      <formula1>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AC76"/>
  <sheetViews>
    <sheetView showGridLines="0" topLeftCell="A7" zoomScale="82" zoomScaleNormal="82" workbookViewId="0">
      <selection activeCell="B3" sqref="B3"/>
    </sheetView>
  </sheetViews>
  <sheetFormatPr baseColWidth="10" defaultColWidth="11.3984375" defaultRowHeight="15" customHeight="1" x14ac:dyDescent="0.45"/>
  <cols>
    <col min="1" max="1" width="2.86328125" style="1" customWidth="1"/>
    <col min="2" max="2" width="8.59765625" style="1" customWidth="1"/>
    <col min="3" max="3" width="41.1328125" style="1" bestFit="1" customWidth="1"/>
    <col min="4" max="4" width="14.265625" style="1" customWidth="1"/>
    <col min="5" max="5" width="2.86328125" style="1" customWidth="1"/>
    <col min="6" max="15" width="14.265625" style="1" customWidth="1"/>
    <col min="16" max="16" width="2.86328125" style="1" customWidth="1"/>
    <col min="17" max="18" width="14.265625" style="1" customWidth="1"/>
    <col min="19" max="19" width="2.86328125" style="1" customWidth="1"/>
    <col min="20" max="21" width="14.265625" style="1" customWidth="1"/>
    <col min="22" max="22" width="2.86328125" style="1" customWidth="1"/>
    <col min="23" max="23" width="14.265625" style="1" customWidth="1"/>
    <col min="24" max="24" width="2.86328125" style="1" customWidth="1"/>
    <col min="25" max="25" width="14.3984375" style="1" customWidth="1"/>
    <col min="26" max="26" width="2.86328125" style="1" customWidth="1"/>
    <col min="27" max="27" width="14.265625" style="1" customWidth="1"/>
    <col min="28" max="28" width="2.86328125" style="1" customWidth="1"/>
    <col min="29" max="16384" width="11.3984375" style="1"/>
  </cols>
  <sheetData>
    <row r="1" spans="2:29" ht="15" customHeight="1" thickBot="1" x14ac:dyDescent="0.5"/>
    <row r="2" spans="2:29" s="13" customFormat="1" ht="60" customHeight="1" thickBot="1" x14ac:dyDescent="0.5">
      <c r="B2" s="296" t="s">
        <v>1458</v>
      </c>
      <c r="C2" s="297"/>
      <c r="D2" s="297"/>
      <c r="E2" s="297"/>
      <c r="F2" s="297"/>
      <c r="G2" s="297"/>
      <c r="H2" s="297"/>
      <c r="I2" s="297"/>
      <c r="J2" s="297"/>
      <c r="K2" s="297"/>
      <c r="L2" s="297"/>
      <c r="M2" s="297"/>
      <c r="N2" s="297"/>
      <c r="O2" s="297"/>
      <c r="P2" s="297"/>
      <c r="Q2" s="297"/>
      <c r="R2" s="297"/>
      <c r="S2" s="297"/>
      <c r="T2" s="297"/>
      <c r="U2" s="297"/>
      <c r="V2" s="297"/>
      <c r="W2" s="297"/>
      <c r="X2" s="297"/>
      <c r="Y2" s="297"/>
      <c r="Z2" s="297"/>
      <c r="AA2" s="298"/>
      <c r="AC2" s="97" t="str">
        <f>IF(AND(F70&lt;&gt;"",F73&lt;&gt;""),"OK","NOK")</f>
        <v>NOK</v>
      </c>
    </row>
    <row r="3" spans="2:29" ht="15" customHeight="1" thickBot="1" x14ac:dyDescent="0.5"/>
    <row r="4" spans="2:29" ht="15" customHeight="1" x14ac:dyDescent="0.45">
      <c r="B4" s="299" t="s">
        <v>64</v>
      </c>
      <c r="C4" s="300"/>
      <c r="D4" s="300"/>
      <c r="E4" s="300"/>
      <c r="F4" s="300"/>
      <c r="G4" s="300"/>
      <c r="H4" s="300"/>
      <c r="I4" s="300"/>
      <c r="J4" s="300"/>
      <c r="K4" s="300"/>
      <c r="L4" s="300"/>
      <c r="M4" s="300"/>
      <c r="N4" s="300"/>
      <c r="O4" s="300"/>
      <c r="P4" s="300"/>
      <c r="Q4" s="300"/>
      <c r="R4" s="300"/>
      <c r="S4" s="300"/>
      <c r="T4" s="300"/>
      <c r="U4" s="300"/>
      <c r="V4" s="300"/>
      <c r="W4" s="300"/>
      <c r="X4" s="300"/>
      <c r="Y4" s="300"/>
      <c r="Z4" s="300"/>
      <c r="AA4" s="301"/>
    </row>
    <row r="5" spans="2:29" ht="15" customHeight="1" thickBot="1" x14ac:dyDescent="0.5">
      <c r="B5" s="302" t="s">
        <v>117</v>
      </c>
      <c r="C5" s="303"/>
      <c r="D5" s="303"/>
      <c r="E5" s="303"/>
      <c r="F5" s="303"/>
      <c r="G5" s="303"/>
      <c r="H5" s="303"/>
      <c r="I5" s="303"/>
      <c r="J5" s="303"/>
      <c r="K5" s="303"/>
      <c r="L5" s="303"/>
      <c r="M5" s="303"/>
      <c r="N5" s="303"/>
      <c r="O5" s="303"/>
      <c r="P5" s="303"/>
      <c r="Q5" s="303"/>
      <c r="R5" s="303"/>
      <c r="S5" s="303"/>
      <c r="T5" s="303"/>
      <c r="U5" s="303"/>
      <c r="V5" s="303"/>
      <c r="W5" s="303"/>
      <c r="X5" s="303"/>
      <c r="Y5" s="303"/>
      <c r="Z5" s="303"/>
      <c r="AA5" s="304"/>
    </row>
    <row r="7" spans="2:29" ht="15" customHeight="1" x14ac:dyDescent="0.45">
      <c r="B7" s="8" t="s">
        <v>56</v>
      </c>
      <c r="C7" s="90"/>
      <c r="D7" s="308">
        <f>+'F1'!C7</f>
        <v>0</v>
      </c>
      <c r="E7" s="309"/>
      <c r="F7" s="309"/>
      <c r="G7" s="309"/>
      <c r="H7" s="309"/>
      <c r="I7" s="309"/>
      <c r="J7" s="309"/>
      <c r="K7" s="309"/>
      <c r="L7" s="309"/>
      <c r="M7" s="309"/>
      <c r="N7" s="309"/>
      <c r="O7" s="309"/>
      <c r="P7" s="309"/>
      <c r="Q7" s="309"/>
      <c r="R7" s="309"/>
      <c r="S7" s="309"/>
      <c r="T7" s="309"/>
      <c r="U7" s="309"/>
      <c r="V7" s="309"/>
      <c r="W7" s="310"/>
    </row>
    <row r="8" spans="2:29" ht="15" customHeight="1" x14ac:dyDescent="0.45">
      <c r="B8" s="318" t="s">
        <v>89</v>
      </c>
      <c r="C8" s="319"/>
      <c r="D8" s="109" t="str">
        <f>+'F1'!C22</f>
        <v>État-communal</v>
      </c>
      <c r="E8" s="110"/>
      <c r="F8" s="110"/>
      <c r="G8" s="110"/>
      <c r="H8" s="110"/>
      <c r="I8" s="110"/>
      <c r="J8" s="110"/>
      <c r="K8" s="110"/>
      <c r="L8" s="110"/>
      <c r="M8" s="110"/>
      <c r="N8" s="110"/>
      <c r="O8" s="110"/>
      <c r="P8" s="110"/>
      <c r="Q8" s="110"/>
      <c r="R8" s="110"/>
      <c r="S8" s="110"/>
      <c r="T8" s="110"/>
      <c r="U8" s="110"/>
      <c r="V8" s="110"/>
      <c r="W8" s="111"/>
    </row>
    <row r="9" spans="2:29" ht="15" customHeight="1" thickBot="1" x14ac:dyDescent="0.5">
      <c r="B9" s="5"/>
      <c r="D9" s="80"/>
      <c r="F9" s="80"/>
      <c r="G9" s="80"/>
    </row>
    <row r="10" spans="2:29" ht="15" customHeight="1" thickBot="1" x14ac:dyDescent="0.5">
      <c r="B10" s="48"/>
      <c r="F10" s="305" t="s">
        <v>57</v>
      </c>
      <c r="G10" s="306"/>
      <c r="H10" s="306"/>
      <c r="I10" s="306"/>
      <c r="J10" s="306"/>
      <c r="K10" s="306"/>
      <c r="L10" s="306"/>
      <c r="M10" s="306"/>
      <c r="N10" s="306"/>
      <c r="O10" s="307"/>
      <c r="P10" s="81"/>
      <c r="Q10" s="81"/>
    </row>
    <row r="11" spans="2:29" ht="15" customHeight="1" x14ac:dyDescent="0.45">
      <c r="D11" s="129">
        <v>1</v>
      </c>
      <c r="F11" s="129" t="s">
        <v>118</v>
      </c>
      <c r="G11" s="129" t="s">
        <v>119</v>
      </c>
      <c r="H11" s="129" t="s">
        <v>120</v>
      </c>
      <c r="I11" s="129" t="s">
        <v>121</v>
      </c>
      <c r="J11" s="129" t="s">
        <v>127</v>
      </c>
      <c r="K11" s="129" t="s">
        <v>122</v>
      </c>
      <c r="L11" s="129" t="s">
        <v>123</v>
      </c>
      <c r="M11" s="129" t="s">
        <v>124</v>
      </c>
      <c r="N11" s="129" t="s">
        <v>125</v>
      </c>
      <c r="O11" s="129" t="s">
        <v>126</v>
      </c>
      <c r="Q11" s="129" t="s">
        <v>128</v>
      </c>
      <c r="T11" s="129">
        <v>2</v>
      </c>
      <c r="W11" s="129">
        <v>3</v>
      </c>
      <c r="Y11" s="129">
        <v>4</v>
      </c>
      <c r="AA11" s="129" t="s">
        <v>129</v>
      </c>
    </row>
    <row r="12" spans="2:29" s="13" customFormat="1" ht="30.2" customHeight="1" x14ac:dyDescent="0.45">
      <c r="B12" s="1"/>
      <c r="C12" s="1"/>
      <c r="D12" s="287" t="s">
        <v>69</v>
      </c>
      <c r="E12" s="1"/>
      <c r="F12" s="287" t="s">
        <v>111</v>
      </c>
      <c r="G12" s="287" t="s">
        <v>112</v>
      </c>
      <c r="H12" s="287" t="s">
        <v>74</v>
      </c>
      <c r="I12" s="287" t="s">
        <v>113</v>
      </c>
      <c r="J12" s="287" t="s">
        <v>114</v>
      </c>
      <c r="K12" s="287" t="s">
        <v>75</v>
      </c>
      <c r="L12" s="287" t="s">
        <v>76</v>
      </c>
      <c r="M12" s="287" t="s">
        <v>77</v>
      </c>
      <c r="N12" s="287" t="s">
        <v>78</v>
      </c>
      <c r="O12" s="287" t="s">
        <v>79</v>
      </c>
      <c r="P12" s="70"/>
      <c r="Q12" s="291" t="s">
        <v>70</v>
      </c>
      <c r="R12" s="291" t="s">
        <v>130</v>
      </c>
      <c r="T12" s="283" t="s">
        <v>71</v>
      </c>
      <c r="U12" s="291" t="s">
        <v>131</v>
      </c>
      <c r="W12" s="287" t="s">
        <v>72</v>
      </c>
      <c r="Y12" s="284" t="s">
        <v>73</v>
      </c>
      <c r="AA12" s="291" t="s">
        <v>58</v>
      </c>
    </row>
    <row r="13" spans="2:29" s="13" customFormat="1" ht="30.2" customHeight="1" x14ac:dyDescent="0.45">
      <c r="B13" s="1"/>
      <c r="C13" s="1"/>
      <c r="D13" s="288"/>
      <c r="E13" s="1"/>
      <c r="F13" s="288"/>
      <c r="G13" s="288"/>
      <c r="H13" s="288"/>
      <c r="I13" s="288"/>
      <c r="J13" s="288"/>
      <c r="K13" s="288"/>
      <c r="L13" s="288"/>
      <c r="M13" s="288"/>
      <c r="N13" s="288"/>
      <c r="O13" s="288"/>
      <c r="P13" s="71"/>
      <c r="Q13" s="292"/>
      <c r="R13" s="292"/>
      <c r="T13" s="283"/>
      <c r="U13" s="292"/>
      <c r="W13" s="288"/>
      <c r="Y13" s="285"/>
      <c r="AA13" s="292"/>
    </row>
    <row r="14" spans="2:29" s="13" customFormat="1" ht="30.2" customHeight="1" x14ac:dyDescent="0.45">
      <c r="B14" s="1"/>
      <c r="C14" s="1"/>
      <c r="D14" s="289"/>
      <c r="E14" s="1"/>
      <c r="F14" s="289"/>
      <c r="G14" s="289"/>
      <c r="H14" s="289"/>
      <c r="I14" s="289"/>
      <c r="J14" s="289"/>
      <c r="K14" s="289"/>
      <c r="L14" s="289"/>
      <c r="M14" s="289"/>
      <c r="N14" s="289"/>
      <c r="O14" s="289"/>
      <c r="P14" s="71"/>
      <c r="Q14" s="293"/>
      <c r="R14" s="293"/>
      <c r="T14" s="283"/>
      <c r="U14" s="293"/>
      <c r="W14" s="289"/>
      <c r="Y14" s="286"/>
      <c r="AA14" s="293"/>
    </row>
    <row r="15" spans="2:29" ht="15" customHeight="1" x14ac:dyDescent="0.45">
      <c r="B15" s="2" t="s">
        <v>59</v>
      </c>
      <c r="C15" s="3"/>
      <c r="D15" s="30"/>
      <c r="F15" s="31"/>
      <c r="G15" s="14"/>
      <c r="H15" s="14"/>
      <c r="I15" s="14"/>
      <c r="J15" s="14"/>
      <c r="K15" s="14"/>
      <c r="L15" s="14"/>
      <c r="M15" s="14"/>
      <c r="N15" s="14"/>
      <c r="O15" s="15"/>
      <c r="P15" s="16"/>
      <c r="Q15" s="17"/>
      <c r="R15" s="18"/>
      <c r="T15" s="17"/>
      <c r="U15" s="18"/>
      <c r="W15" s="17"/>
      <c r="Y15" s="19"/>
      <c r="AA15" s="17"/>
    </row>
    <row r="16" spans="2:29" ht="15" customHeight="1" x14ac:dyDescent="0.45">
      <c r="B16" s="2"/>
      <c r="C16" s="20" t="s">
        <v>0</v>
      </c>
      <c r="D16" s="30"/>
      <c r="F16" s="32"/>
      <c r="G16" s="14"/>
      <c r="H16" s="14"/>
      <c r="I16" s="14"/>
      <c r="J16" s="14"/>
      <c r="K16" s="14"/>
      <c r="L16" s="14"/>
      <c r="M16" s="14"/>
      <c r="N16" s="14"/>
      <c r="O16" s="15"/>
      <c r="P16" s="16"/>
      <c r="Q16" s="17"/>
      <c r="R16" s="18"/>
      <c r="T16" s="17"/>
      <c r="U16" s="18"/>
      <c r="W16" s="17"/>
      <c r="Y16" s="19"/>
      <c r="AA16" s="17"/>
    </row>
    <row r="17" spans="2:27" ht="15" customHeight="1" x14ac:dyDescent="0.45">
      <c r="B17" s="316"/>
      <c r="C17" s="1" t="str">
        <f>'F2 SAS'!C17</f>
        <v xml:space="preserve">Médecin </v>
      </c>
      <c r="D17" s="98"/>
      <c r="E17" s="27"/>
      <c r="F17" s="98"/>
      <c r="G17" s="98"/>
      <c r="H17" s="98"/>
      <c r="I17" s="98"/>
      <c r="J17" s="98"/>
      <c r="K17" s="98"/>
      <c r="L17" s="98"/>
      <c r="M17" s="98"/>
      <c r="N17" s="98"/>
      <c r="O17" s="98"/>
      <c r="P17" s="99"/>
      <c r="Q17" s="72">
        <f>SUM(F17:O17)</f>
        <v>0</v>
      </c>
      <c r="R17" s="29" t="str">
        <f t="shared" ref="R17:R30" si="0">IF(Q17=D17,"OK",IF(D17&lt;&gt;Q17,"erreur"))</f>
        <v>OK</v>
      </c>
      <c r="T17" s="98"/>
      <c r="U17" s="29" t="str">
        <f>IF(Q17=0,"OK",IF(AND(Q17&gt;0,T17&lt;&gt;0,T17=INT(T17),INT(T17)&gt;=Q17),"OK","erreur"))</f>
        <v>OK</v>
      </c>
      <c r="W17" s="98"/>
      <c r="Y17" s="73" t="str">
        <f t="shared" ref="Y17:Y30" si="1">IF(D17="",IF(W17="","OK","erreur"),IF(W17&lt;&gt;"","OK","erreur"))</f>
        <v>OK</v>
      </c>
      <c r="AA17" s="72">
        <f t="shared" ref="AA17:AA30" si="2">IFERROR(+W17*AA$61/W$61,0)</f>
        <v>0</v>
      </c>
    </row>
    <row r="18" spans="2:27" ht="15" customHeight="1" x14ac:dyDescent="0.45">
      <c r="B18" s="317"/>
      <c r="C18" s="1" t="str">
        <f>'F2 SAS'!C18</f>
        <v>Licencié en sciences hospitalières</v>
      </c>
      <c r="D18" s="98"/>
      <c r="E18" s="27"/>
      <c r="F18" s="98"/>
      <c r="G18" s="98"/>
      <c r="H18" s="98"/>
      <c r="I18" s="98"/>
      <c r="J18" s="98"/>
      <c r="K18" s="98"/>
      <c r="L18" s="98"/>
      <c r="M18" s="98"/>
      <c r="N18" s="98"/>
      <c r="O18" s="98"/>
      <c r="P18" s="99"/>
      <c r="Q18" s="72">
        <f t="shared" ref="Q18:Q30" si="3">SUM(F18:O18)</f>
        <v>0</v>
      </c>
      <c r="R18" s="29" t="str">
        <f t="shared" si="0"/>
        <v>OK</v>
      </c>
      <c r="T18" s="98"/>
      <c r="U18" s="29" t="str">
        <f t="shared" ref="U18:U61" si="4">IF(Q18=0,"OK",IF(AND(Q18&gt;0,T18&lt;&gt;0,T18=INT(T18),INT(T18)&gt;=Q18),"OK","erreur"))</f>
        <v>OK</v>
      </c>
      <c r="W18" s="98"/>
      <c r="Y18" s="73" t="str">
        <f t="shared" si="1"/>
        <v>OK</v>
      </c>
      <c r="AA18" s="72">
        <f t="shared" si="2"/>
        <v>0</v>
      </c>
    </row>
    <row r="19" spans="2:27" ht="15" customHeight="1" x14ac:dyDescent="0.45">
      <c r="B19" s="317"/>
      <c r="C19" s="1" t="str">
        <f>'F2 SAS'!C19</f>
        <v>Infirmier hospitalier gradué</v>
      </c>
      <c r="D19" s="98"/>
      <c r="E19" s="27"/>
      <c r="F19" s="98"/>
      <c r="G19" s="98"/>
      <c r="H19" s="98"/>
      <c r="I19" s="98"/>
      <c r="J19" s="98"/>
      <c r="K19" s="98"/>
      <c r="L19" s="98"/>
      <c r="M19" s="98"/>
      <c r="N19" s="98"/>
      <c r="O19" s="98"/>
      <c r="P19" s="99"/>
      <c r="Q19" s="72">
        <f t="shared" si="3"/>
        <v>0</v>
      </c>
      <c r="R19" s="29" t="str">
        <f t="shared" si="0"/>
        <v>OK</v>
      </c>
      <c r="T19" s="98"/>
      <c r="U19" s="29" t="str">
        <f t="shared" si="4"/>
        <v>OK</v>
      </c>
      <c r="W19" s="98"/>
      <c r="Y19" s="73" t="str">
        <f t="shared" si="1"/>
        <v>OK</v>
      </c>
      <c r="AA19" s="72">
        <f t="shared" si="2"/>
        <v>0</v>
      </c>
    </row>
    <row r="20" spans="2:27" ht="15" customHeight="1" x14ac:dyDescent="0.45">
      <c r="B20" s="317"/>
      <c r="C20" s="1" t="str">
        <f>'F2 SAS'!C20</f>
        <v>Assistant social</v>
      </c>
      <c r="D20" s="98"/>
      <c r="E20" s="27"/>
      <c r="F20" s="98"/>
      <c r="G20" s="98"/>
      <c r="H20" s="98"/>
      <c r="I20" s="98"/>
      <c r="J20" s="98"/>
      <c r="K20" s="98"/>
      <c r="L20" s="98"/>
      <c r="M20" s="98"/>
      <c r="N20" s="98"/>
      <c r="O20" s="98"/>
      <c r="P20" s="99"/>
      <c r="Q20" s="72">
        <f t="shared" si="3"/>
        <v>0</v>
      </c>
      <c r="R20" s="29" t="str">
        <f t="shared" si="0"/>
        <v>OK</v>
      </c>
      <c r="T20" s="98"/>
      <c r="U20" s="29" t="str">
        <f t="shared" si="4"/>
        <v>OK</v>
      </c>
      <c r="W20" s="98"/>
      <c r="Y20" s="73" t="str">
        <f t="shared" si="1"/>
        <v>OK</v>
      </c>
      <c r="AA20" s="72">
        <f t="shared" si="2"/>
        <v>0</v>
      </c>
    </row>
    <row r="21" spans="2:27" ht="15" customHeight="1" x14ac:dyDescent="0.45">
      <c r="B21" s="317"/>
      <c r="C21" s="1" t="str">
        <f>'F2 SAS'!C21</f>
        <v>Ergothérapeute</v>
      </c>
      <c r="D21" s="98"/>
      <c r="E21" s="27"/>
      <c r="F21" s="98"/>
      <c r="G21" s="98"/>
      <c r="H21" s="98"/>
      <c r="I21" s="98"/>
      <c r="J21" s="98"/>
      <c r="K21" s="98"/>
      <c r="L21" s="98"/>
      <c r="M21" s="98"/>
      <c r="N21" s="98"/>
      <c r="O21" s="98"/>
      <c r="P21" s="99"/>
      <c r="Q21" s="72">
        <f t="shared" si="3"/>
        <v>0</v>
      </c>
      <c r="R21" s="29" t="str">
        <f t="shared" si="0"/>
        <v>OK</v>
      </c>
      <c r="T21" s="98"/>
      <c r="U21" s="29" t="str">
        <f t="shared" si="4"/>
        <v>OK</v>
      </c>
      <c r="W21" s="98"/>
      <c r="Y21" s="73" t="str">
        <f t="shared" si="1"/>
        <v>OK</v>
      </c>
      <c r="AA21" s="72">
        <f t="shared" si="2"/>
        <v>0</v>
      </c>
    </row>
    <row r="22" spans="2:27" ht="15" customHeight="1" x14ac:dyDescent="0.45">
      <c r="B22" s="317"/>
      <c r="C22" s="1" t="str">
        <f>'F2 SAS'!C22</f>
        <v>Kinésithérapeute</v>
      </c>
      <c r="D22" s="98"/>
      <c r="E22" s="27"/>
      <c r="F22" s="98"/>
      <c r="G22" s="98"/>
      <c r="H22" s="98"/>
      <c r="I22" s="98"/>
      <c r="J22" s="98"/>
      <c r="K22" s="98"/>
      <c r="L22" s="98"/>
      <c r="M22" s="98"/>
      <c r="N22" s="98"/>
      <c r="O22" s="98"/>
      <c r="P22" s="99"/>
      <c r="Q22" s="72">
        <f t="shared" si="3"/>
        <v>0</v>
      </c>
      <c r="R22" s="29" t="str">
        <f t="shared" si="0"/>
        <v>OK</v>
      </c>
      <c r="T22" s="98"/>
      <c r="U22" s="29" t="str">
        <f t="shared" si="4"/>
        <v>OK</v>
      </c>
      <c r="W22" s="98"/>
      <c r="Y22" s="73" t="str">
        <f t="shared" si="1"/>
        <v>OK</v>
      </c>
      <c r="AA22" s="72">
        <f t="shared" si="2"/>
        <v>0</v>
      </c>
    </row>
    <row r="23" spans="2:27" ht="15" customHeight="1" x14ac:dyDescent="0.45">
      <c r="B23" s="317"/>
      <c r="C23" s="1" t="str">
        <f>'F2 SAS'!C23</f>
        <v>Psychomotricien</v>
      </c>
      <c r="D23" s="98"/>
      <c r="E23" s="27"/>
      <c r="F23" s="98"/>
      <c r="G23" s="98"/>
      <c r="H23" s="98"/>
      <c r="I23" s="98"/>
      <c r="J23" s="98"/>
      <c r="K23" s="98"/>
      <c r="L23" s="98"/>
      <c r="M23" s="98"/>
      <c r="N23" s="98"/>
      <c r="O23" s="98"/>
      <c r="P23" s="99"/>
      <c r="Q23" s="72">
        <f t="shared" si="3"/>
        <v>0</v>
      </c>
      <c r="R23" s="29" t="str">
        <f t="shared" si="0"/>
        <v>OK</v>
      </c>
      <c r="T23" s="98"/>
      <c r="U23" s="29" t="str">
        <f t="shared" si="4"/>
        <v>OK</v>
      </c>
      <c r="W23" s="98"/>
      <c r="Y23" s="73" t="str">
        <f t="shared" si="1"/>
        <v>OK</v>
      </c>
      <c r="AA23" s="72">
        <f t="shared" si="2"/>
        <v>0</v>
      </c>
    </row>
    <row r="24" spans="2:27" ht="15" customHeight="1" x14ac:dyDescent="0.45">
      <c r="B24" s="317"/>
      <c r="C24" s="1" t="str">
        <f>'F2 SAS'!C24</f>
        <v>Pédagogue curatif</v>
      </c>
      <c r="D24" s="98"/>
      <c r="E24" s="27"/>
      <c r="F24" s="98"/>
      <c r="G24" s="98"/>
      <c r="H24" s="98"/>
      <c r="I24" s="98"/>
      <c r="J24" s="98"/>
      <c r="K24" s="98"/>
      <c r="L24" s="98"/>
      <c r="M24" s="98"/>
      <c r="N24" s="98"/>
      <c r="O24" s="98"/>
      <c r="P24" s="99"/>
      <c r="Q24" s="72">
        <f t="shared" si="3"/>
        <v>0</v>
      </c>
      <c r="R24" s="29" t="str">
        <f t="shared" si="0"/>
        <v>OK</v>
      </c>
      <c r="T24" s="98"/>
      <c r="U24" s="29" t="str">
        <f t="shared" si="4"/>
        <v>OK</v>
      </c>
      <c r="W24" s="98"/>
      <c r="Y24" s="73" t="str">
        <f t="shared" si="1"/>
        <v>OK</v>
      </c>
      <c r="AA24" s="72">
        <f t="shared" si="2"/>
        <v>0</v>
      </c>
    </row>
    <row r="25" spans="2:27" ht="15" customHeight="1" x14ac:dyDescent="0.45">
      <c r="B25" s="317"/>
      <c r="C25" s="1" t="str">
        <f>'F2 SAS'!C25</f>
        <v>Diététicien</v>
      </c>
      <c r="D25" s="98"/>
      <c r="E25" s="27"/>
      <c r="F25" s="98"/>
      <c r="G25" s="98"/>
      <c r="H25" s="98"/>
      <c r="I25" s="98"/>
      <c r="J25" s="98"/>
      <c r="K25" s="98"/>
      <c r="L25" s="98"/>
      <c r="M25" s="98"/>
      <c r="N25" s="98"/>
      <c r="O25" s="98"/>
      <c r="P25" s="99"/>
      <c r="Q25" s="72">
        <f t="shared" si="3"/>
        <v>0</v>
      </c>
      <c r="R25" s="29" t="str">
        <f t="shared" si="0"/>
        <v>OK</v>
      </c>
      <c r="T25" s="98"/>
      <c r="U25" s="29" t="str">
        <f t="shared" si="4"/>
        <v>OK</v>
      </c>
      <c r="W25" s="98"/>
      <c r="Y25" s="73" t="str">
        <f t="shared" si="1"/>
        <v>OK</v>
      </c>
      <c r="AA25" s="72">
        <f t="shared" si="2"/>
        <v>0</v>
      </c>
    </row>
    <row r="26" spans="2:27" ht="15" customHeight="1" x14ac:dyDescent="0.45">
      <c r="B26" s="131"/>
      <c r="C26" s="1" t="s">
        <v>132</v>
      </c>
      <c r="D26" s="98"/>
      <c r="E26" s="27"/>
      <c r="F26" s="98"/>
      <c r="G26" s="98"/>
      <c r="H26" s="98"/>
      <c r="I26" s="98"/>
      <c r="J26" s="98"/>
      <c r="K26" s="98"/>
      <c r="L26" s="98"/>
      <c r="M26" s="98"/>
      <c r="N26" s="98"/>
      <c r="O26" s="98"/>
      <c r="P26" s="99"/>
      <c r="Q26" s="72">
        <f t="shared" ref="Q26" si="5">SUM(F26:O26)</f>
        <v>0</v>
      </c>
      <c r="R26" s="29" t="str">
        <f t="shared" ref="R26" si="6">IF(Q26=D26,"OK",IF(D26&lt;&gt;Q26,"erreur"))</f>
        <v>OK</v>
      </c>
      <c r="T26" s="98"/>
      <c r="U26" s="29" t="str">
        <f t="shared" ref="U26" si="7">IF(Q26=0,"OK",IF(AND(Q26&gt;0,T26&lt;&gt;0,T26=INT(T26),INT(T26)&gt;=Q26),"OK","erreur"))</f>
        <v>OK</v>
      </c>
      <c r="W26" s="98"/>
      <c r="Y26" s="73" t="str">
        <f t="shared" ref="Y26" si="8">IF(D26="",IF(W26="","OK","erreur"),IF(W26&lt;&gt;"","OK","erreur"))</f>
        <v>OK</v>
      </c>
      <c r="AA26" s="72">
        <f t="shared" si="2"/>
        <v>0</v>
      </c>
    </row>
    <row r="27" spans="2:27" ht="15" customHeight="1" x14ac:dyDescent="0.45">
      <c r="B27" s="4"/>
      <c r="C27" s="1" t="str">
        <f>'F2 SAS'!C27</f>
        <v>Infirmier anesthésiste / masseur</v>
      </c>
      <c r="D27" s="98"/>
      <c r="E27" s="27"/>
      <c r="F27" s="98"/>
      <c r="G27" s="98"/>
      <c r="H27" s="98"/>
      <c r="I27" s="98"/>
      <c r="J27" s="98"/>
      <c r="K27" s="98"/>
      <c r="L27" s="98"/>
      <c r="M27" s="98"/>
      <c r="N27" s="98"/>
      <c r="O27" s="98"/>
      <c r="P27" s="99"/>
      <c r="Q27" s="72">
        <f t="shared" si="3"/>
        <v>0</v>
      </c>
      <c r="R27" s="29" t="str">
        <f t="shared" si="0"/>
        <v>OK</v>
      </c>
      <c r="T27" s="98"/>
      <c r="U27" s="29" t="str">
        <f t="shared" si="4"/>
        <v>OK</v>
      </c>
      <c r="W27" s="98"/>
      <c r="Y27" s="73" t="str">
        <f t="shared" si="1"/>
        <v>OK</v>
      </c>
      <c r="AA27" s="72">
        <f t="shared" si="2"/>
        <v>0</v>
      </c>
    </row>
    <row r="28" spans="2:27" ht="15" customHeight="1" x14ac:dyDescent="0.45">
      <c r="B28" s="4"/>
      <c r="C28" s="1" t="str">
        <f>'F2 SAS'!C28</f>
        <v>Infirmier psychiatrique</v>
      </c>
      <c r="D28" s="98"/>
      <c r="E28" s="27"/>
      <c r="F28" s="98"/>
      <c r="G28" s="98"/>
      <c r="H28" s="98"/>
      <c r="I28" s="98"/>
      <c r="J28" s="98"/>
      <c r="K28" s="98"/>
      <c r="L28" s="98"/>
      <c r="M28" s="98"/>
      <c r="N28" s="98"/>
      <c r="O28" s="98"/>
      <c r="P28" s="99"/>
      <c r="Q28" s="72">
        <f t="shared" si="3"/>
        <v>0</v>
      </c>
      <c r="R28" s="29" t="str">
        <f t="shared" si="0"/>
        <v>OK</v>
      </c>
      <c r="T28" s="98"/>
      <c r="U28" s="29" t="str">
        <f t="shared" si="4"/>
        <v>OK</v>
      </c>
      <c r="W28" s="98"/>
      <c r="Y28" s="73" t="str">
        <f t="shared" si="1"/>
        <v>OK</v>
      </c>
      <c r="AA28" s="72">
        <f t="shared" si="2"/>
        <v>0</v>
      </c>
    </row>
    <row r="29" spans="2:27" ht="15" customHeight="1" x14ac:dyDescent="0.45">
      <c r="B29" s="4"/>
      <c r="C29" s="1" t="str">
        <f>'F2 SAS'!C29</f>
        <v>Infirmier</v>
      </c>
      <c r="D29" s="98"/>
      <c r="E29" s="27"/>
      <c r="F29" s="98"/>
      <c r="G29" s="98"/>
      <c r="H29" s="98"/>
      <c r="I29" s="98"/>
      <c r="J29" s="98"/>
      <c r="K29" s="98"/>
      <c r="L29" s="98"/>
      <c r="M29" s="98"/>
      <c r="N29" s="98"/>
      <c r="O29" s="98"/>
      <c r="P29" s="99"/>
      <c r="Q29" s="72">
        <f t="shared" si="3"/>
        <v>0</v>
      </c>
      <c r="R29" s="29" t="str">
        <f t="shared" si="0"/>
        <v>OK</v>
      </c>
      <c r="T29" s="98"/>
      <c r="U29" s="29" t="str">
        <f t="shared" si="4"/>
        <v>OK</v>
      </c>
      <c r="W29" s="98"/>
      <c r="Y29" s="73" t="str">
        <f t="shared" si="1"/>
        <v>OK</v>
      </c>
      <c r="AA29" s="72">
        <f t="shared" si="2"/>
        <v>0</v>
      </c>
    </row>
    <row r="30" spans="2:27" ht="15" customHeight="1" x14ac:dyDescent="0.45">
      <c r="B30" s="4"/>
      <c r="C30" s="1" t="str">
        <f>'F2 SAS'!C30</f>
        <v>Aide soignant</v>
      </c>
      <c r="D30" s="98"/>
      <c r="E30" s="27"/>
      <c r="F30" s="98"/>
      <c r="G30" s="98"/>
      <c r="H30" s="98"/>
      <c r="I30" s="98"/>
      <c r="J30" s="98"/>
      <c r="K30" s="98"/>
      <c r="L30" s="98"/>
      <c r="M30" s="98"/>
      <c r="N30" s="98"/>
      <c r="O30" s="98"/>
      <c r="P30" s="99"/>
      <c r="Q30" s="74">
        <f t="shared" si="3"/>
        <v>0</v>
      </c>
      <c r="R30" s="29" t="str">
        <f t="shared" si="0"/>
        <v>OK</v>
      </c>
      <c r="T30" s="98"/>
      <c r="U30" s="29" t="str">
        <f t="shared" si="4"/>
        <v>OK</v>
      </c>
      <c r="W30" s="98"/>
      <c r="Y30" s="73" t="str">
        <f t="shared" si="1"/>
        <v>OK</v>
      </c>
      <c r="AA30" s="72">
        <f t="shared" si="2"/>
        <v>0</v>
      </c>
    </row>
    <row r="31" spans="2:27" ht="15" customHeight="1" x14ac:dyDescent="0.45">
      <c r="B31" s="2"/>
      <c r="C31" s="20" t="s">
        <v>12</v>
      </c>
      <c r="D31" s="123"/>
      <c r="E31" s="27"/>
      <c r="F31" s="124"/>
      <c r="G31" s="125"/>
      <c r="H31" s="125"/>
      <c r="I31" s="125"/>
      <c r="J31" s="125"/>
      <c r="K31" s="125"/>
      <c r="L31" s="125"/>
      <c r="M31" s="125"/>
      <c r="N31" s="125"/>
      <c r="O31" s="123"/>
      <c r="P31" s="23"/>
      <c r="Q31" s="91"/>
      <c r="R31" s="21"/>
      <c r="T31" s="126"/>
      <c r="U31" s="21"/>
      <c r="W31" s="126"/>
      <c r="Y31" s="12"/>
      <c r="AA31" s="91"/>
    </row>
    <row r="32" spans="2:27" ht="15" customHeight="1" x14ac:dyDescent="0.45">
      <c r="B32" s="4"/>
      <c r="C32" s="1" t="str">
        <f>'F2 SAS'!C32</f>
        <v>Universitaire psychologue/Pédagogue</v>
      </c>
      <c r="D32" s="98"/>
      <c r="E32" s="27"/>
      <c r="F32" s="98"/>
      <c r="G32" s="98"/>
      <c r="H32" s="98"/>
      <c r="I32" s="98"/>
      <c r="J32" s="98"/>
      <c r="K32" s="98"/>
      <c r="L32" s="98"/>
      <c r="M32" s="98"/>
      <c r="N32" s="98"/>
      <c r="O32" s="98"/>
      <c r="P32" s="99"/>
      <c r="Q32" s="75">
        <f t="shared" ref="Q32:Q37" si="9">SUM(F32:O32)</f>
        <v>0</v>
      </c>
      <c r="R32" s="29" t="str">
        <f t="shared" ref="R32:R37" si="10">IF(Q32=D32,"OK",IF(D32&lt;&gt;Q32,"erreur"))</f>
        <v>OK</v>
      </c>
      <c r="T32" s="98"/>
      <c r="U32" s="29" t="str">
        <f t="shared" si="4"/>
        <v>OK</v>
      </c>
      <c r="W32" s="98"/>
      <c r="Y32" s="73" t="str">
        <f t="shared" ref="Y32:Y37" si="11">IF(D32="",IF(W32="","OK","erreur"),IF(W32&lt;&gt;"","OK","erreur"))</f>
        <v>OK</v>
      </c>
      <c r="AA32" s="72">
        <f t="shared" ref="AA32:AA37" si="12">IFERROR(+W32*AA$61/W$61,0)</f>
        <v>0</v>
      </c>
    </row>
    <row r="33" spans="2:27" ht="15" customHeight="1" x14ac:dyDescent="0.45">
      <c r="B33" s="4"/>
      <c r="C33" s="1" t="str">
        <f>'F2 SAS'!C33</f>
        <v>Educateur gradué</v>
      </c>
      <c r="D33" s="98"/>
      <c r="E33" s="27"/>
      <c r="F33" s="98"/>
      <c r="G33" s="98"/>
      <c r="H33" s="98"/>
      <c r="I33" s="98"/>
      <c r="J33" s="98"/>
      <c r="K33" s="98"/>
      <c r="L33" s="98"/>
      <c r="M33" s="98"/>
      <c r="N33" s="98"/>
      <c r="O33" s="98"/>
      <c r="P33" s="99"/>
      <c r="Q33" s="72">
        <f t="shared" si="9"/>
        <v>0</v>
      </c>
      <c r="R33" s="29" t="str">
        <f t="shared" si="10"/>
        <v>OK</v>
      </c>
      <c r="T33" s="98"/>
      <c r="U33" s="29" t="str">
        <f t="shared" si="4"/>
        <v>OK</v>
      </c>
      <c r="W33" s="98"/>
      <c r="Y33" s="73" t="str">
        <f t="shared" si="11"/>
        <v>OK</v>
      </c>
      <c r="AA33" s="72">
        <f t="shared" si="12"/>
        <v>0</v>
      </c>
    </row>
    <row r="34" spans="2:27" ht="15" customHeight="1" x14ac:dyDescent="0.45">
      <c r="B34" s="4"/>
      <c r="C34" s="1" t="str">
        <f>'F2 SAS'!C34</f>
        <v>Educateur instructeur (bac)</v>
      </c>
      <c r="D34" s="98"/>
      <c r="E34" s="27"/>
      <c r="F34" s="98"/>
      <c r="G34" s="98"/>
      <c r="H34" s="98"/>
      <c r="I34" s="98"/>
      <c r="J34" s="98"/>
      <c r="K34" s="98"/>
      <c r="L34" s="98"/>
      <c r="M34" s="98"/>
      <c r="N34" s="98"/>
      <c r="O34" s="98"/>
      <c r="P34" s="23"/>
      <c r="Q34" s="72">
        <f t="shared" si="9"/>
        <v>0</v>
      </c>
      <c r="R34" s="29" t="str">
        <f t="shared" si="10"/>
        <v>OK</v>
      </c>
      <c r="T34" s="98"/>
      <c r="U34" s="29" t="str">
        <f t="shared" si="4"/>
        <v>OK</v>
      </c>
      <c r="W34" s="98"/>
      <c r="Y34" s="73" t="str">
        <f t="shared" si="11"/>
        <v>OK</v>
      </c>
      <c r="AA34" s="72">
        <f t="shared" si="12"/>
        <v>0</v>
      </c>
    </row>
    <row r="35" spans="2:27" ht="15" customHeight="1" x14ac:dyDescent="0.45">
      <c r="B35" s="4"/>
      <c r="C35" s="1" t="str">
        <f>'F2 SAS'!C35</f>
        <v>Educateur diplômé</v>
      </c>
      <c r="D35" s="98"/>
      <c r="E35" s="27"/>
      <c r="F35" s="98"/>
      <c r="G35" s="98"/>
      <c r="H35" s="98"/>
      <c r="I35" s="98"/>
      <c r="J35" s="98"/>
      <c r="K35" s="98"/>
      <c r="L35" s="98"/>
      <c r="M35" s="98"/>
      <c r="N35" s="98"/>
      <c r="O35" s="98"/>
      <c r="P35" s="23"/>
      <c r="Q35" s="72">
        <f t="shared" si="9"/>
        <v>0</v>
      </c>
      <c r="R35" s="29" t="str">
        <f t="shared" si="10"/>
        <v>OK</v>
      </c>
      <c r="T35" s="98"/>
      <c r="U35" s="29" t="str">
        <f t="shared" si="4"/>
        <v>OK</v>
      </c>
      <c r="W35" s="98"/>
      <c r="Y35" s="73" t="str">
        <f t="shared" si="11"/>
        <v>OK</v>
      </c>
      <c r="AA35" s="72">
        <f t="shared" si="12"/>
        <v>0</v>
      </c>
    </row>
    <row r="36" spans="2:27" ht="15" customHeight="1" x14ac:dyDescent="0.45">
      <c r="B36" s="4"/>
      <c r="C36" s="1" t="str">
        <f>'F2 SAS'!C36</f>
        <v>Educateur instructeur</v>
      </c>
      <c r="D36" s="98"/>
      <c r="E36" s="27"/>
      <c r="F36" s="98"/>
      <c r="G36" s="98"/>
      <c r="H36" s="98"/>
      <c r="I36" s="98"/>
      <c r="J36" s="98"/>
      <c r="K36" s="98"/>
      <c r="L36" s="98"/>
      <c r="M36" s="98"/>
      <c r="N36" s="98"/>
      <c r="O36" s="98"/>
      <c r="P36" s="23"/>
      <c r="Q36" s="72">
        <f t="shared" si="9"/>
        <v>0</v>
      </c>
      <c r="R36" s="29" t="str">
        <f t="shared" si="10"/>
        <v>OK</v>
      </c>
      <c r="T36" s="98"/>
      <c r="U36" s="29" t="str">
        <f t="shared" si="4"/>
        <v>OK</v>
      </c>
      <c r="W36" s="98"/>
      <c r="Y36" s="73" t="str">
        <f t="shared" si="11"/>
        <v>OK</v>
      </c>
      <c r="AA36" s="72">
        <f t="shared" si="12"/>
        <v>0</v>
      </c>
    </row>
    <row r="37" spans="2:27" ht="15" customHeight="1" x14ac:dyDescent="0.45">
      <c r="B37" s="4"/>
      <c r="C37" s="1" t="str">
        <f>'F2 SAS'!C37</f>
        <v>Employé non diplômé</v>
      </c>
      <c r="D37" s="98"/>
      <c r="E37" s="27"/>
      <c r="F37" s="98"/>
      <c r="G37" s="98"/>
      <c r="H37" s="98"/>
      <c r="I37" s="98"/>
      <c r="J37" s="98"/>
      <c r="K37" s="98"/>
      <c r="L37" s="98"/>
      <c r="M37" s="98"/>
      <c r="N37" s="98"/>
      <c r="O37" s="98"/>
      <c r="P37" s="23"/>
      <c r="Q37" s="74">
        <f t="shared" si="9"/>
        <v>0</v>
      </c>
      <c r="R37" s="29" t="str">
        <f t="shared" si="10"/>
        <v>OK</v>
      </c>
      <c r="T37" s="98"/>
      <c r="U37" s="29" t="str">
        <f t="shared" si="4"/>
        <v>OK</v>
      </c>
      <c r="W37" s="98"/>
      <c r="Y37" s="73" t="str">
        <f t="shared" si="11"/>
        <v>OK</v>
      </c>
      <c r="AA37" s="72">
        <f t="shared" si="12"/>
        <v>0</v>
      </c>
    </row>
    <row r="38" spans="2:27" ht="15" customHeight="1" x14ac:dyDescent="0.45">
      <c r="B38" s="2"/>
      <c r="C38" s="20" t="s">
        <v>20</v>
      </c>
      <c r="D38" s="123"/>
      <c r="E38" s="27"/>
      <c r="F38" s="124"/>
      <c r="G38" s="125"/>
      <c r="H38" s="125"/>
      <c r="I38" s="125"/>
      <c r="J38" s="125"/>
      <c r="K38" s="125"/>
      <c r="L38" s="125"/>
      <c r="M38" s="125"/>
      <c r="N38" s="125"/>
      <c r="O38" s="123"/>
      <c r="P38" s="23"/>
      <c r="Q38" s="91"/>
      <c r="R38" s="21"/>
      <c r="T38" s="126"/>
      <c r="U38" s="21"/>
      <c r="W38" s="126"/>
      <c r="Y38" s="12"/>
      <c r="AA38" s="91"/>
    </row>
    <row r="39" spans="2:27" ht="15" customHeight="1" x14ac:dyDescent="0.45">
      <c r="B39" s="4"/>
      <c r="C39" s="1" t="str">
        <f>'F2 SAS'!C39</f>
        <v>Salarié avec CATP ou CAP</v>
      </c>
      <c r="D39" s="98"/>
      <c r="E39" s="27"/>
      <c r="F39" s="98"/>
      <c r="G39" s="98"/>
      <c r="H39" s="98"/>
      <c r="I39" s="98"/>
      <c r="J39" s="98"/>
      <c r="K39" s="98"/>
      <c r="L39" s="98"/>
      <c r="M39" s="98"/>
      <c r="N39" s="98"/>
      <c r="O39" s="98"/>
      <c r="P39" s="23"/>
      <c r="Q39" s="75">
        <f t="shared" ref="Q39:Q43" si="13">SUM(F39:O39)</f>
        <v>0</v>
      </c>
      <c r="R39" s="29" t="str">
        <f t="shared" ref="R39:R43" si="14">IF(Q39=D39,"OK",IF(D39&lt;&gt;Q39,"erreur"))</f>
        <v>OK</v>
      </c>
      <c r="T39" s="98"/>
      <c r="U39" s="29" t="str">
        <f t="shared" si="4"/>
        <v>OK</v>
      </c>
      <c r="W39" s="98"/>
      <c r="Y39" s="73" t="str">
        <f t="shared" ref="Y39:Y43" si="15">IF(D39="",IF(W39="","OK","erreur"),IF(W39&lt;&gt;"","OK","erreur"))</f>
        <v>OK</v>
      </c>
      <c r="AA39" s="72">
        <f>IFERROR(+W39*AA$61/W$61,0)</f>
        <v>0</v>
      </c>
    </row>
    <row r="40" spans="2:27" ht="15" customHeight="1" x14ac:dyDescent="0.45">
      <c r="B40" s="4"/>
      <c r="C40" s="1" t="str">
        <f>'F2 SAS'!C40</f>
        <v>Auxiliaire de vie/Auxiliaire économe</v>
      </c>
      <c r="D40" s="98"/>
      <c r="E40" s="27"/>
      <c r="F40" s="98"/>
      <c r="G40" s="98"/>
      <c r="H40" s="98"/>
      <c r="I40" s="98"/>
      <c r="J40" s="98"/>
      <c r="K40" s="98"/>
      <c r="L40" s="98"/>
      <c r="M40" s="98"/>
      <c r="N40" s="98"/>
      <c r="O40" s="98"/>
      <c r="P40" s="23"/>
      <c r="Q40" s="72">
        <f t="shared" si="13"/>
        <v>0</v>
      </c>
      <c r="R40" s="29" t="str">
        <f t="shared" si="14"/>
        <v>OK</v>
      </c>
      <c r="T40" s="98"/>
      <c r="U40" s="29" t="str">
        <f t="shared" si="4"/>
        <v>OK</v>
      </c>
      <c r="W40" s="98"/>
      <c r="Y40" s="73" t="str">
        <f t="shared" si="15"/>
        <v>OK</v>
      </c>
      <c r="AA40" s="72">
        <f>IFERROR(+W40*AA$61/W$61,0)</f>
        <v>0</v>
      </c>
    </row>
    <row r="41" spans="2:27" ht="15" customHeight="1" x14ac:dyDescent="0.45">
      <c r="B41" s="4"/>
      <c r="C41" s="1" t="str">
        <f>'F2 SAS'!C41</f>
        <v>Aide socio-familiale / AAQ</v>
      </c>
      <c r="D41" s="98"/>
      <c r="E41" s="27"/>
      <c r="F41" s="98"/>
      <c r="G41" s="98"/>
      <c r="H41" s="98"/>
      <c r="I41" s="98"/>
      <c r="J41" s="98"/>
      <c r="K41" s="98"/>
      <c r="L41" s="98"/>
      <c r="M41" s="98"/>
      <c r="N41" s="98"/>
      <c r="O41" s="98"/>
      <c r="P41" s="23"/>
      <c r="Q41" s="72">
        <f t="shared" si="13"/>
        <v>0</v>
      </c>
      <c r="R41" s="29" t="str">
        <f t="shared" si="14"/>
        <v>OK</v>
      </c>
      <c r="T41" s="98"/>
      <c r="U41" s="29" t="str">
        <f t="shared" si="4"/>
        <v>OK</v>
      </c>
      <c r="W41" s="98"/>
      <c r="Y41" s="73" t="str">
        <f t="shared" si="15"/>
        <v>OK</v>
      </c>
      <c r="AA41" s="72">
        <f>IFERROR(+W41*AA$61/W$61,0)</f>
        <v>0</v>
      </c>
    </row>
    <row r="42" spans="2:27" ht="15" customHeight="1" x14ac:dyDescent="0.45">
      <c r="B42" s="4"/>
      <c r="C42" s="1" t="str">
        <f>'F2 SAS'!C42</f>
        <v>Aide socio-familiale / AAQ en formation</v>
      </c>
      <c r="D42" s="98"/>
      <c r="E42" s="27"/>
      <c r="F42" s="98"/>
      <c r="G42" s="98"/>
      <c r="H42" s="98"/>
      <c r="I42" s="98"/>
      <c r="J42" s="98"/>
      <c r="K42" s="98"/>
      <c r="L42" s="98"/>
      <c r="M42" s="98"/>
      <c r="N42" s="98"/>
      <c r="O42" s="98"/>
      <c r="P42" s="23"/>
      <c r="Q42" s="72">
        <f t="shared" si="13"/>
        <v>0</v>
      </c>
      <c r="R42" s="29" t="str">
        <f t="shared" si="14"/>
        <v>OK</v>
      </c>
      <c r="T42" s="98"/>
      <c r="U42" s="29" t="str">
        <f t="shared" si="4"/>
        <v>OK</v>
      </c>
      <c r="W42" s="98"/>
      <c r="Y42" s="73" t="str">
        <f t="shared" si="15"/>
        <v>OK</v>
      </c>
      <c r="AA42" s="72">
        <f>IFERROR(+W42*AA$61/W$61,0)</f>
        <v>0</v>
      </c>
    </row>
    <row r="43" spans="2:27" ht="15" customHeight="1" x14ac:dyDescent="0.45">
      <c r="B43" s="4"/>
      <c r="C43" s="1" t="str">
        <f>'F2 SAS'!C43</f>
        <v>Salarié non diplômé</v>
      </c>
      <c r="D43" s="98"/>
      <c r="E43" s="27"/>
      <c r="F43" s="98"/>
      <c r="G43" s="98"/>
      <c r="H43" s="98"/>
      <c r="I43" s="98"/>
      <c r="J43" s="98"/>
      <c r="K43" s="98"/>
      <c r="L43" s="98"/>
      <c r="M43" s="98"/>
      <c r="N43" s="98"/>
      <c r="O43" s="98"/>
      <c r="P43" s="23"/>
      <c r="Q43" s="72">
        <f t="shared" si="13"/>
        <v>0</v>
      </c>
      <c r="R43" s="29" t="str">
        <f t="shared" si="14"/>
        <v>OK</v>
      </c>
      <c r="T43" s="98"/>
      <c r="U43" s="29" t="str">
        <f t="shared" si="4"/>
        <v>OK</v>
      </c>
      <c r="W43" s="98"/>
      <c r="Y43" s="73" t="str">
        <f t="shared" si="15"/>
        <v>OK</v>
      </c>
      <c r="AA43" s="72">
        <f>IFERROR(+W43*AA$61/W$61,0)</f>
        <v>0</v>
      </c>
    </row>
    <row r="44" spans="2:27" ht="15" customHeight="1" x14ac:dyDescent="0.45">
      <c r="B44" s="2" t="s">
        <v>17</v>
      </c>
      <c r="C44" s="3"/>
      <c r="D44" s="123"/>
      <c r="E44" s="27"/>
      <c r="F44" s="124"/>
      <c r="G44" s="125"/>
      <c r="H44" s="125"/>
      <c r="I44" s="125"/>
      <c r="J44" s="125"/>
      <c r="K44" s="125"/>
      <c r="L44" s="125"/>
      <c r="M44" s="125"/>
      <c r="N44" s="125"/>
      <c r="O44" s="123"/>
      <c r="P44" s="23"/>
      <c r="Q44" s="91"/>
      <c r="R44" s="21"/>
      <c r="T44" s="126"/>
      <c r="U44" s="21"/>
      <c r="W44" s="127"/>
      <c r="Y44" s="12"/>
      <c r="AA44" s="91"/>
    </row>
    <row r="45" spans="2:27" ht="15" customHeight="1" x14ac:dyDescent="0.45">
      <c r="B45" s="4"/>
      <c r="C45" s="1" t="str">
        <f>'F2 SAS'!C45</f>
        <v>Universitaire</v>
      </c>
      <c r="D45" s="98"/>
      <c r="E45" s="27"/>
      <c r="F45" s="98"/>
      <c r="G45" s="98"/>
      <c r="H45" s="98"/>
      <c r="I45" s="98"/>
      <c r="J45" s="98"/>
      <c r="K45" s="98"/>
      <c r="L45" s="98"/>
      <c r="M45" s="98"/>
      <c r="N45" s="98"/>
      <c r="O45" s="98"/>
      <c r="P45" s="99"/>
      <c r="Q45" s="72">
        <f t="shared" ref="Q45:Q52" si="16">SUM(F45:O45)</f>
        <v>0</v>
      </c>
      <c r="R45" s="29" t="str">
        <f t="shared" ref="R45:R52" si="17">IF(Q45=D45,"OK",IF(D45&lt;&gt;Q45,"erreur"))</f>
        <v>OK</v>
      </c>
      <c r="T45" s="98"/>
      <c r="U45" s="29" t="str">
        <f t="shared" si="4"/>
        <v>OK</v>
      </c>
      <c r="W45" s="98"/>
      <c r="Y45" s="73" t="str">
        <f t="shared" ref="Y45:Y52" si="18">IF(D45="",IF(W45="","OK","erreur"),IF(W45&lt;&gt;"","OK","erreur"))</f>
        <v>OK</v>
      </c>
      <c r="AA45" s="72">
        <f t="shared" ref="AA45:AA52" si="19">IFERROR(+W45*AA$61/W$61,0)</f>
        <v>0</v>
      </c>
    </row>
    <row r="46" spans="2:27" ht="15" customHeight="1" x14ac:dyDescent="0.45">
      <c r="B46" s="4"/>
      <c r="C46" s="1" t="str">
        <f>'F2 SAS'!C46</f>
        <v>Bachelor</v>
      </c>
      <c r="D46" s="98"/>
      <c r="E46" s="27"/>
      <c r="F46" s="98"/>
      <c r="G46" s="98"/>
      <c r="H46" s="98"/>
      <c r="I46" s="98"/>
      <c r="J46" s="98"/>
      <c r="K46" s="98"/>
      <c r="L46" s="98"/>
      <c r="M46" s="98"/>
      <c r="N46" s="98"/>
      <c r="O46" s="98"/>
      <c r="P46" s="99"/>
      <c r="Q46" s="72">
        <f t="shared" si="16"/>
        <v>0</v>
      </c>
      <c r="R46" s="29" t="str">
        <f t="shared" si="17"/>
        <v>OK</v>
      </c>
      <c r="T46" s="98"/>
      <c r="U46" s="29" t="str">
        <f t="shared" si="4"/>
        <v>OK</v>
      </c>
      <c r="W46" s="98"/>
      <c r="Y46" s="73" t="str">
        <f t="shared" si="18"/>
        <v>OK</v>
      </c>
      <c r="AA46" s="72">
        <f t="shared" si="19"/>
        <v>0</v>
      </c>
    </row>
    <row r="47" spans="2:27" ht="15" customHeight="1" x14ac:dyDescent="0.45">
      <c r="B47" s="4"/>
      <c r="C47" s="1" t="str">
        <f>'F2 SAS'!C47</f>
        <v>BTS</v>
      </c>
      <c r="D47" s="98"/>
      <c r="E47" s="27"/>
      <c r="F47" s="98"/>
      <c r="G47" s="98"/>
      <c r="H47" s="98"/>
      <c r="I47" s="98"/>
      <c r="J47" s="98"/>
      <c r="K47" s="98"/>
      <c r="L47" s="98"/>
      <c r="M47" s="98"/>
      <c r="N47" s="98"/>
      <c r="O47" s="98"/>
      <c r="P47" s="99"/>
      <c r="Q47" s="72">
        <f t="shared" si="16"/>
        <v>0</v>
      </c>
      <c r="R47" s="29" t="str">
        <f t="shared" si="17"/>
        <v>OK</v>
      </c>
      <c r="T47" s="98"/>
      <c r="U47" s="29" t="str">
        <f t="shared" si="4"/>
        <v>OK</v>
      </c>
      <c r="W47" s="98"/>
      <c r="Y47" s="73" t="str">
        <f t="shared" si="18"/>
        <v>OK</v>
      </c>
      <c r="AA47" s="72">
        <f t="shared" si="19"/>
        <v>0</v>
      </c>
    </row>
    <row r="48" spans="2:27" ht="15" customHeight="1" x14ac:dyDescent="0.45">
      <c r="B48" s="4"/>
      <c r="C48" s="1" t="str">
        <f>'F2 SAS'!C48</f>
        <v>Bac</v>
      </c>
      <c r="D48" s="98"/>
      <c r="E48" s="27"/>
      <c r="F48" s="98"/>
      <c r="G48" s="98"/>
      <c r="H48" s="98"/>
      <c r="I48" s="98"/>
      <c r="J48" s="98"/>
      <c r="K48" s="98"/>
      <c r="L48" s="98"/>
      <c r="M48" s="98"/>
      <c r="N48" s="98"/>
      <c r="O48" s="98"/>
      <c r="P48" s="99"/>
      <c r="Q48" s="72">
        <f t="shared" si="16"/>
        <v>0</v>
      </c>
      <c r="R48" s="29" t="str">
        <f t="shared" si="17"/>
        <v>OK</v>
      </c>
      <c r="T48" s="98"/>
      <c r="U48" s="29" t="str">
        <f t="shared" si="4"/>
        <v>OK</v>
      </c>
      <c r="W48" s="98"/>
      <c r="Y48" s="73" t="str">
        <f t="shared" si="18"/>
        <v>OK</v>
      </c>
      <c r="AA48" s="72">
        <f t="shared" si="19"/>
        <v>0</v>
      </c>
    </row>
    <row r="49" spans="2:28" ht="15" customHeight="1" x14ac:dyDescent="0.45">
      <c r="B49" s="4"/>
      <c r="C49" s="1" t="str">
        <f>'F2 SAS'!C49</f>
        <v>Salarié avec 3ième sec. ou ens. moyen</v>
      </c>
      <c r="D49" s="98"/>
      <c r="E49" s="27"/>
      <c r="F49" s="98"/>
      <c r="G49" s="98"/>
      <c r="H49" s="98"/>
      <c r="I49" s="98"/>
      <c r="J49" s="98"/>
      <c r="K49" s="98"/>
      <c r="L49" s="98"/>
      <c r="M49" s="98"/>
      <c r="N49" s="98"/>
      <c r="O49" s="98"/>
      <c r="P49" s="99"/>
      <c r="Q49" s="72">
        <f t="shared" si="16"/>
        <v>0</v>
      </c>
      <c r="R49" s="29" t="str">
        <f t="shared" si="17"/>
        <v>OK</v>
      </c>
      <c r="T49" s="98"/>
      <c r="U49" s="29" t="str">
        <f t="shared" si="4"/>
        <v>OK</v>
      </c>
      <c r="W49" s="98"/>
      <c r="Y49" s="73" t="str">
        <f t="shared" si="18"/>
        <v>OK</v>
      </c>
      <c r="AA49" s="72">
        <f t="shared" si="19"/>
        <v>0</v>
      </c>
    </row>
    <row r="50" spans="2:28" ht="15" customHeight="1" x14ac:dyDescent="0.45">
      <c r="B50" s="4"/>
      <c r="C50" s="1" t="str">
        <f>'F2 SAS'!C50</f>
        <v>Salarié avec 5ième sec. ou 9ième moyen</v>
      </c>
      <c r="D50" s="98"/>
      <c r="E50" s="27"/>
      <c r="F50" s="98"/>
      <c r="G50" s="98"/>
      <c r="H50" s="98"/>
      <c r="I50" s="98"/>
      <c r="J50" s="98"/>
      <c r="K50" s="98"/>
      <c r="L50" s="98"/>
      <c r="M50" s="98"/>
      <c r="N50" s="98"/>
      <c r="O50" s="98"/>
      <c r="P50" s="99"/>
      <c r="Q50" s="72">
        <f t="shared" si="16"/>
        <v>0</v>
      </c>
      <c r="R50" s="29" t="str">
        <f t="shared" si="17"/>
        <v>OK</v>
      </c>
      <c r="T50" s="98"/>
      <c r="U50" s="29" t="str">
        <f t="shared" si="4"/>
        <v>OK</v>
      </c>
      <c r="W50" s="98"/>
      <c r="Y50" s="73" t="str">
        <f t="shared" si="18"/>
        <v>OK</v>
      </c>
      <c r="AA50" s="72">
        <f t="shared" si="19"/>
        <v>0</v>
      </c>
    </row>
    <row r="51" spans="2:28" ht="15" customHeight="1" x14ac:dyDescent="0.45">
      <c r="B51" s="4"/>
      <c r="C51" s="1" t="str">
        <f>'F2 SAS'!C51</f>
        <v>Salarié sans 5ième sec. ou 9ième moyen</v>
      </c>
      <c r="D51" s="98"/>
      <c r="E51" s="27"/>
      <c r="F51" s="98"/>
      <c r="G51" s="98"/>
      <c r="H51" s="98"/>
      <c r="I51" s="98"/>
      <c r="J51" s="98"/>
      <c r="K51" s="98"/>
      <c r="L51" s="98"/>
      <c r="M51" s="98"/>
      <c r="N51" s="98"/>
      <c r="O51" s="98"/>
      <c r="P51" s="99"/>
      <c r="Q51" s="72">
        <f t="shared" si="16"/>
        <v>0</v>
      </c>
      <c r="R51" s="29" t="str">
        <f t="shared" si="17"/>
        <v>OK</v>
      </c>
      <c r="T51" s="98"/>
      <c r="U51" s="29" t="str">
        <f t="shared" si="4"/>
        <v>OK</v>
      </c>
      <c r="W51" s="98"/>
      <c r="Y51" s="73" t="str">
        <f t="shared" si="18"/>
        <v>OK</v>
      </c>
      <c r="AA51" s="72">
        <f t="shared" si="19"/>
        <v>0</v>
      </c>
    </row>
    <row r="52" spans="2:28" ht="15" customHeight="1" x14ac:dyDescent="0.45">
      <c r="B52" s="4"/>
      <c r="C52" s="1" t="str">
        <f>'F2 SAS'!C52</f>
        <v>Salarié non diplômé</v>
      </c>
      <c r="D52" s="98"/>
      <c r="E52" s="27"/>
      <c r="F52" s="98"/>
      <c r="G52" s="98"/>
      <c r="H52" s="98"/>
      <c r="I52" s="98"/>
      <c r="J52" s="98"/>
      <c r="K52" s="98"/>
      <c r="L52" s="98"/>
      <c r="M52" s="98"/>
      <c r="N52" s="98"/>
      <c r="O52" s="98"/>
      <c r="P52" s="99"/>
      <c r="Q52" s="74">
        <f t="shared" si="16"/>
        <v>0</v>
      </c>
      <c r="R52" s="29" t="str">
        <f t="shared" si="17"/>
        <v>OK</v>
      </c>
      <c r="T52" s="98"/>
      <c r="U52" s="29" t="str">
        <f t="shared" si="4"/>
        <v>OK</v>
      </c>
      <c r="W52" s="98"/>
      <c r="Y52" s="73" t="str">
        <f t="shared" si="18"/>
        <v>OK</v>
      </c>
      <c r="AA52" s="72">
        <f t="shared" si="19"/>
        <v>0</v>
      </c>
    </row>
    <row r="53" spans="2:28" ht="15" customHeight="1" x14ac:dyDescent="0.45">
      <c r="B53" s="2" t="s">
        <v>33</v>
      </c>
      <c r="C53" s="3"/>
      <c r="D53" s="123"/>
      <c r="E53" s="27"/>
      <c r="F53" s="124"/>
      <c r="G53" s="125"/>
      <c r="H53" s="125"/>
      <c r="I53" s="125"/>
      <c r="J53" s="125"/>
      <c r="K53" s="125"/>
      <c r="L53" s="125"/>
      <c r="M53" s="125"/>
      <c r="N53" s="125"/>
      <c r="O53" s="123"/>
      <c r="P53" s="23"/>
      <c r="Q53" s="91"/>
      <c r="R53" s="21"/>
      <c r="T53" s="126"/>
      <c r="U53" s="21"/>
      <c r="W53" s="126"/>
      <c r="Y53" s="12"/>
      <c r="AA53" s="91"/>
    </row>
    <row r="54" spans="2:28" ht="15" customHeight="1" x14ac:dyDescent="0.45">
      <c r="B54" s="4"/>
      <c r="C54" s="1" t="str">
        <f>'F2 SAS'!C54</f>
        <v>Salarié avec CATP ou CAP</v>
      </c>
      <c r="D54" s="98"/>
      <c r="E54" s="27"/>
      <c r="F54" s="98"/>
      <c r="G54" s="98"/>
      <c r="H54" s="98"/>
      <c r="I54" s="98"/>
      <c r="J54" s="98"/>
      <c r="K54" s="98"/>
      <c r="L54" s="98"/>
      <c r="M54" s="98"/>
      <c r="N54" s="98"/>
      <c r="O54" s="98"/>
      <c r="P54" s="99"/>
      <c r="Q54" s="75">
        <f t="shared" ref="Q54:Q59" si="20">SUM(F54:O54)</f>
        <v>0</v>
      </c>
      <c r="R54" s="29" t="str">
        <f t="shared" ref="R54:R59" si="21">IF(Q54=D54,"OK",IF(D54&lt;&gt;Q54,"erreur"))</f>
        <v>OK</v>
      </c>
      <c r="T54" s="98"/>
      <c r="U54" s="29" t="str">
        <f t="shared" si="4"/>
        <v>OK</v>
      </c>
      <c r="W54" s="98"/>
      <c r="Y54" s="73" t="str">
        <f t="shared" ref="Y54:Y59" si="22">IF(D54="",IF(W54="","OK","erreur"),IF(W54&lt;&gt;"","OK","erreur"))</f>
        <v>OK</v>
      </c>
      <c r="AA54" s="72">
        <f t="shared" ref="AA54:AA59" si="23">IFERROR(+W54*AA$61/W$61,0)</f>
        <v>0</v>
      </c>
    </row>
    <row r="55" spans="2:28" ht="15" customHeight="1" x14ac:dyDescent="0.45">
      <c r="B55" s="4"/>
      <c r="C55" s="1" t="str">
        <f>'F2 SAS'!C55</f>
        <v>Salarié sans CATP</v>
      </c>
      <c r="D55" s="98"/>
      <c r="E55" s="27"/>
      <c r="F55" s="98"/>
      <c r="G55" s="98"/>
      <c r="H55" s="98"/>
      <c r="I55" s="98"/>
      <c r="J55" s="98"/>
      <c r="K55" s="98"/>
      <c r="L55" s="98"/>
      <c r="M55" s="98"/>
      <c r="N55" s="98"/>
      <c r="O55" s="98"/>
      <c r="P55" s="99"/>
      <c r="Q55" s="72">
        <f t="shared" si="20"/>
        <v>0</v>
      </c>
      <c r="R55" s="29" t="str">
        <f t="shared" si="21"/>
        <v>OK</v>
      </c>
      <c r="T55" s="98"/>
      <c r="U55" s="29" t="str">
        <f t="shared" si="4"/>
        <v>OK</v>
      </c>
      <c r="W55" s="98"/>
      <c r="Y55" s="73" t="str">
        <f t="shared" si="22"/>
        <v>OK</v>
      </c>
      <c r="AA55" s="72">
        <f t="shared" si="23"/>
        <v>0</v>
      </c>
    </row>
    <row r="56" spans="2:28" ht="15" customHeight="1" x14ac:dyDescent="0.45">
      <c r="B56" s="4"/>
      <c r="C56" s="1" t="str">
        <f>'F2 SAS'!C56</f>
        <v>Salarié non diplômé - Nettoyage</v>
      </c>
      <c r="D56" s="98"/>
      <c r="E56" s="27"/>
      <c r="F56" s="98"/>
      <c r="G56" s="98"/>
      <c r="H56" s="98"/>
      <c r="I56" s="98"/>
      <c r="J56" s="98"/>
      <c r="K56" s="98"/>
      <c r="L56" s="98"/>
      <c r="M56" s="98"/>
      <c r="N56" s="98"/>
      <c r="O56" s="98"/>
      <c r="P56" s="99"/>
      <c r="Q56" s="72">
        <f t="shared" si="20"/>
        <v>0</v>
      </c>
      <c r="R56" s="29" t="str">
        <f t="shared" si="21"/>
        <v>OK</v>
      </c>
      <c r="T56" s="98"/>
      <c r="U56" s="29" t="str">
        <f t="shared" si="4"/>
        <v>OK</v>
      </c>
      <c r="W56" s="98"/>
      <c r="Y56" s="73" t="str">
        <f t="shared" si="22"/>
        <v>OK</v>
      </c>
      <c r="AA56" s="72">
        <f t="shared" si="23"/>
        <v>0</v>
      </c>
    </row>
    <row r="57" spans="2:28" ht="15" customHeight="1" x14ac:dyDescent="0.45">
      <c r="B57" s="4"/>
      <c r="C57" s="1" t="str">
        <f>'F2 SAS'!C57</f>
        <v>Salarié non diplômé - Aide cuisinière</v>
      </c>
      <c r="D57" s="98"/>
      <c r="E57" s="27"/>
      <c r="F57" s="98"/>
      <c r="G57" s="98"/>
      <c r="H57" s="98"/>
      <c r="I57" s="98"/>
      <c r="J57" s="98"/>
      <c r="K57" s="98"/>
      <c r="L57" s="98"/>
      <c r="M57" s="98"/>
      <c r="N57" s="98"/>
      <c r="O57" s="98"/>
      <c r="P57" s="99"/>
      <c r="Q57" s="72">
        <f t="shared" si="20"/>
        <v>0</v>
      </c>
      <c r="R57" s="29" t="str">
        <f t="shared" si="21"/>
        <v>OK</v>
      </c>
      <c r="T57" s="98"/>
      <c r="U57" s="29" t="str">
        <f t="shared" si="4"/>
        <v>OK</v>
      </c>
      <c r="W57" s="98"/>
      <c r="Y57" s="73" t="str">
        <f t="shared" si="22"/>
        <v>OK</v>
      </c>
      <c r="AA57" s="72">
        <f t="shared" si="23"/>
        <v>0</v>
      </c>
    </row>
    <row r="58" spans="2:28" ht="15" customHeight="1" x14ac:dyDescent="0.45">
      <c r="B58" s="4"/>
      <c r="C58" s="1" t="str">
        <f>'F2 SAS'!C58</f>
        <v>Salarié non diplômé - Lingère</v>
      </c>
      <c r="D58" s="98"/>
      <c r="E58" s="27"/>
      <c r="F58" s="98"/>
      <c r="G58" s="98"/>
      <c r="H58" s="98"/>
      <c r="I58" s="98"/>
      <c r="J58" s="98"/>
      <c r="K58" s="98"/>
      <c r="L58" s="98"/>
      <c r="M58" s="98"/>
      <c r="N58" s="98"/>
      <c r="O58" s="98"/>
      <c r="P58" s="99"/>
      <c r="Q58" s="72">
        <f t="shared" si="20"/>
        <v>0</v>
      </c>
      <c r="R58" s="29" t="str">
        <f t="shared" si="21"/>
        <v>OK</v>
      </c>
      <c r="T58" s="98"/>
      <c r="U58" s="29" t="str">
        <f t="shared" si="4"/>
        <v>OK</v>
      </c>
      <c r="W58" s="98"/>
      <c r="Y58" s="73" t="str">
        <f t="shared" si="22"/>
        <v>OK</v>
      </c>
      <c r="AA58" s="72">
        <f t="shared" si="23"/>
        <v>0</v>
      </c>
    </row>
    <row r="59" spans="2:28" ht="15" customHeight="1" x14ac:dyDescent="0.45">
      <c r="B59" s="10"/>
      <c r="C59" s="24" t="str">
        <f>'F2 SAS'!C59</f>
        <v>Salarié non diplômé - Chauffeur</v>
      </c>
      <c r="D59" s="98"/>
      <c r="E59" s="27"/>
      <c r="F59" s="98"/>
      <c r="G59" s="98"/>
      <c r="H59" s="98"/>
      <c r="I59" s="98"/>
      <c r="J59" s="98"/>
      <c r="K59" s="98"/>
      <c r="L59" s="98"/>
      <c r="M59" s="98"/>
      <c r="N59" s="98"/>
      <c r="O59" s="98"/>
      <c r="P59" s="99"/>
      <c r="Q59" s="72">
        <f t="shared" si="20"/>
        <v>0</v>
      </c>
      <c r="R59" s="29" t="str">
        <f t="shared" si="21"/>
        <v>OK</v>
      </c>
      <c r="T59" s="98"/>
      <c r="U59" s="29" t="str">
        <f t="shared" si="4"/>
        <v>OK</v>
      </c>
      <c r="W59" s="98"/>
      <c r="Y59" s="73" t="str">
        <f t="shared" si="22"/>
        <v>OK</v>
      </c>
      <c r="AA59" s="72">
        <f t="shared" si="23"/>
        <v>0</v>
      </c>
    </row>
    <row r="60" spans="2:28" ht="15" customHeight="1" x14ac:dyDescent="0.45">
      <c r="D60" s="23"/>
      <c r="E60" s="27"/>
      <c r="F60" s="23"/>
      <c r="G60" s="23"/>
      <c r="H60" s="23"/>
      <c r="I60" s="23"/>
      <c r="J60" s="23"/>
      <c r="K60" s="23"/>
      <c r="L60" s="23"/>
      <c r="M60" s="23"/>
      <c r="N60" s="23"/>
      <c r="O60" s="23"/>
      <c r="P60" s="23"/>
      <c r="Q60" s="23"/>
      <c r="T60" s="23"/>
      <c r="W60" s="23"/>
      <c r="Y60" s="13"/>
      <c r="AA60" s="23"/>
    </row>
    <row r="61" spans="2:28" ht="15" customHeight="1" x14ac:dyDescent="0.45">
      <c r="B61" s="7" t="s">
        <v>23</v>
      </c>
      <c r="C61" s="25"/>
      <c r="D61" s="92">
        <f>SUM(D17:D59)</f>
        <v>0</v>
      </c>
      <c r="E61" s="27"/>
      <c r="F61" s="92">
        <f t="shared" ref="F61:O61" si="24">SUM(F17:F59)</f>
        <v>0</v>
      </c>
      <c r="G61" s="92">
        <f t="shared" si="24"/>
        <v>0</v>
      </c>
      <c r="H61" s="92">
        <f t="shared" si="24"/>
        <v>0</v>
      </c>
      <c r="I61" s="92">
        <f t="shared" si="24"/>
        <v>0</v>
      </c>
      <c r="J61" s="92">
        <f t="shared" si="24"/>
        <v>0</v>
      </c>
      <c r="K61" s="92">
        <f t="shared" si="24"/>
        <v>0</v>
      </c>
      <c r="L61" s="92">
        <f t="shared" si="24"/>
        <v>0</v>
      </c>
      <c r="M61" s="92">
        <f t="shared" si="24"/>
        <v>0</v>
      </c>
      <c r="N61" s="92">
        <f t="shared" si="24"/>
        <v>0</v>
      </c>
      <c r="O61" s="92">
        <f t="shared" si="24"/>
        <v>0</v>
      </c>
      <c r="P61" s="27"/>
      <c r="Q61" s="92">
        <f>SUM(Q17:Q59)</f>
        <v>0</v>
      </c>
      <c r="R61" s="29" t="str">
        <f>IF(Q61=D61,"OK",IF(D61&lt;&gt;Q61,"erreur"))</f>
        <v>OK</v>
      </c>
      <c r="T61" s="92">
        <f>SUM(T17:T59)</f>
        <v>0</v>
      </c>
      <c r="U61" s="29" t="str">
        <f t="shared" si="4"/>
        <v>OK</v>
      </c>
      <c r="W61" s="92">
        <f>SUM(W17:W59)</f>
        <v>0</v>
      </c>
      <c r="Y61" s="73" t="str">
        <f>IF(D61="",IF(W61="","OK","erreur"),IF(W61&lt;&gt;"","OK","erreur"))</f>
        <v>OK</v>
      </c>
      <c r="AA61" s="92">
        <f>+D75</f>
        <v>0</v>
      </c>
    </row>
    <row r="62" spans="2:28" ht="15" customHeight="1" x14ac:dyDescent="0.45">
      <c r="B62" s="5"/>
      <c r="D62" s="27"/>
      <c r="E62" s="27"/>
      <c r="F62" s="27"/>
      <c r="G62" s="27"/>
      <c r="H62" s="27"/>
      <c r="I62" s="27"/>
      <c r="J62" s="27"/>
      <c r="K62" s="27"/>
      <c r="L62" s="27"/>
      <c r="M62" s="27"/>
      <c r="N62" s="27"/>
      <c r="O62" s="27"/>
      <c r="P62" s="27"/>
      <c r="Q62" s="27"/>
      <c r="W62" s="26"/>
    </row>
    <row r="63" spans="2:28" ht="15" customHeight="1" x14ac:dyDescent="0.45">
      <c r="D63" s="105" t="s">
        <v>60</v>
      </c>
      <c r="E63" s="27"/>
      <c r="F63" s="103">
        <f t="shared" ref="F63:N63" si="25">IF($Q$61=0,0,+F61/$Q$61)</f>
        <v>0</v>
      </c>
      <c r="G63" s="103">
        <f t="shared" si="25"/>
        <v>0</v>
      </c>
      <c r="H63" s="103">
        <f t="shared" si="25"/>
        <v>0</v>
      </c>
      <c r="I63" s="103">
        <f t="shared" si="25"/>
        <v>0</v>
      </c>
      <c r="J63" s="103">
        <f t="shared" si="25"/>
        <v>0</v>
      </c>
      <c r="K63" s="103">
        <f t="shared" si="25"/>
        <v>0</v>
      </c>
      <c r="L63" s="103">
        <f t="shared" si="25"/>
        <v>0</v>
      </c>
      <c r="M63" s="103">
        <f t="shared" si="25"/>
        <v>0</v>
      </c>
      <c r="N63" s="103">
        <f t="shared" si="25"/>
        <v>0</v>
      </c>
      <c r="O63" s="103">
        <f>IF($Q$61=0,0,+O61/$Q$61)</f>
        <v>0</v>
      </c>
      <c r="P63" s="27"/>
      <c r="Q63" s="104">
        <f>SUM(F63:O63)</f>
        <v>0</v>
      </c>
      <c r="W63" s="28"/>
      <c r="AA63" s="11"/>
      <c r="AB63" s="6"/>
    </row>
    <row r="64" spans="2:28" ht="15" customHeight="1" x14ac:dyDescent="0.45">
      <c r="B64" s="5"/>
    </row>
    <row r="65" spans="2:22" ht="15" customHeight="1" x14ac:dyDescent="0.45">
      <c r="D65" s="290" t="str">
        <f>IF(D61=Q61,"",IF(D61&gt;Q61,"Le total des ETP (colonne D) n'est pas reparti sur les différentes fonctions (colonnes F à O).","Le total des ETP par activité (colonnes F à O) est plus élevé que le total des ETP (colonne D)."))</f>
        <v/>
      </c>
      <c r="E65" s="290"/>
      <c r="F65" s="290"/>
      <c r="G65" s="290"/>
      <c r="H65" s="290"/>
      <c r="I65" s="290"/>
      <c r="J65" s="290"/>
      <c r="K65" s="290"/>
      <c r="L65" s="290"/>
      <c r="M65" s="290"/>
      <c r="N65" s="290"/>
      <c r="O65" s="290"/>
      <c r="P65" s="290"/>
      <c r="Q65" s="290"/>
    </row>
    <row r="66" spans="2:22" ht="15" customHeight="1" x14ac:dyDescent="0.45">
      <c r="D66" s="82"/>
      <c r="F66" s="82"/>
      <c r="G66" s="82"/>
      <c r="H66" s="82"/>
      <c r="I66" s="82"/>
      <c r="J66" s="82"/>
      <c r="K66" s="82"/>
      <c r="L66" s="82"/>
      <c r="M66" s="82"/>
      <c r="N66" s="82"/>
      <c r="O66" s="82"/>
      <c r="P66" s="82"/>
      <c r="Q66" s="82"/>
    </row>
    <row r="67" spans="2:22" ht="15" customHeight="1" x14ac:dyDescent="0.45">
      <c r="B67" s="87" t="s">
        <v>61</v>
      </c>
      <c r="C67" s="84"/>
      <c r="D67" s="85">
        <f>W61</f>
        <v>0</v>
      </c>
    </row>
    <row r="68" spans="2:22" ht="15" customHeight="1" thickBot="1" x14ac:dyDescent="0.5">
      <c r="K68"/>
      <c r="L68"/>
      <c r="M68"/>
      <c r="N68"/>
      <c r="O68"/>
      <c r="P68"/>
      <c r="Q68"/>
    </row>
    <row r="69" spans="2:22" ht="15" customHeight="1" thickBot="1" x14ac:dyDescent="0.5">
      <c r="B69" s="277" t="s">
        <v>66</v>
      </c>
      <c r="C69" s="278"/>
      <c r="D69" s="281"/>
      <c r="F69" s="94" t="s">
        <v>80</v>
      </c>
      <c r="G69" s="1" t="str">
        <f>IF(F70="OUI","à ne pas ajouter", "à ajouter")</f>
        <v>à ajouter</v>
      </c>
      <c r="K69"/>
      <c r="L69"/>
      <c r="M69"/>
      <c r="N69"/>
      <c r="O69"/>
      <c r="P69"/>
      <c r="Q69"/>
    </row>
    <row r="70" spans="2:22" ht="15" customHeight="1" thickBot="1" x14ac:dyDescent="0.5">
      <c r="B70" s="279"/>
      <c r="C70" s="280"/>
      <c r="D70" s="282"/>
      <c r="F70" s="93"/>
      <c r="G70" s="122"/>
      <c r="K70"/>
      <c r="L70"/>
      <c r="M70"/>
      <c r="N70"/>
      <c r="O70"/>
      <c r="P70"/>
      <c r="Q70"/>
    </row>
    <row r="71" spans="2:22" ht="15" customHeight="1" thickBot="1" x14ac:dyDescent="0.5">
      <c r="B71" s="86"/>
      <c r="C71" s="86"/>
      <c r="D71" s="23"/>
      <c r="H71" s="105"/>
      <c r="K71"/>
      <c r="L71"/>
      <c r="M71"/>
      <c r="N71"/>
      <c r="O71"/>
      <c r="P71"/>
      <c r="Q71"/>
    </row>
    <row r="72" spans="2:22" ht="15" customHeight="1" thickBot="1" x14ac:dyDescent="0.5">
      <c r="B72" s="277" t="s">
        <v>67</v>
      </c>
      <c r="C72" s="278"/>
      <c r="D72" s="281"/>
      <c r="F72" s="94" t="s">
        <v>81</v>
      </c>
      <c r="G72" s="1" t="str">
        <f>IF(F73="OUI","ne pas déduire", "à déduire")</f>
        <v>à déduire</v>
      </c>
      <c r="K72"/>
      <c r="L72"/>
      <c r="M72"/>
      <c r="N72"/>
      <c r="O72"/>
      <c r="P72"/>
      <c r="Q72"/>
    </row>
    <row r="73" spans="2:22" ht="15" customHeight="1" thickBot="1" x14ac:dyDescent="0.5">
      <c r="B73" s="279"/>
      <c r="C73" s="280"/>
      <c r="D73" s="282"/>
      <c r="F73" s="93"/>
      <c r="G73" s="122"/>
      <c r="K73"/>
      <c r="L73"/>
      <c r="M73"/>
      <c r="N73"/>
      <c r="O73"/>
      <c r="P73"/>
      <c r="Q73"/>
    </row>
    <row r="74" spans="2:22" ht="15" customHeight="1" x14ac:dyDescent="0.45">
      <c r="K74"/>
      <c r="L74"/>
      <c r="M74"/>
      <c r="N74"/>
      <c r="O74"/>
      <c r="P74"/>
      <c r="Q74"/>
      <c r="R74" s="89"/>
      <c r="S74" s="89"/>
      <c r="T74" s="89"/>
      <c r="U74" s="89"/>
      <c r="V74" s="89"/>
    </row>
    <row r="75" spans="2:22" ht="15" customHeight="1" x14ac:dyDescent="0.45">
      <c r="B75" s="87" t="s">
        <v>24</v>
      </c>
      <c r="C75" s="88"/>
      <c r="D75" s="85">
        <f>IF(F70="non",D69,0)+IF(F73="non",-D72,0)+D67</f>
        <v>0</v>
      </c>
      <c r="K75"/>
      <c r="L75"/>
      <c r="M75"/>
      <c r="N75"/>
      <c r="O75"/>
      <c r="P75"/>
      <c r="Q75"/>
      <c r="R75" s="89"/>
      <c r="S75" s="89"/>
      <c r="T75" s="89"/>
      <c r="U75" s="89"/>
      <c r="V75" s="89"/>
    </row>
    <row r="76" spans="2:22" ht="15" customHeight="1" x14ac:dyDescent="0.45">
      <c r="D76" s="76"/>
    </row>
  </sheetData>
  <sheetProtection selectLockedCells="1"/>
  <mergeCells count="30">
    <mergeCell ref="AA12:AA14"/>
    <mergeCell ref="D65:Q65"/>
    <mergeCell ref="B69:C70"/>
    <mergeCell ref="D69:D70"/>
    <mergeCell ref="U12:U14"/>
    <mergeCell ref="W12:W14"/>
    <mergeCell ref="Y12:Y14"/>
    <mergeCell ref="L12:L14"/>
    <mergeCell ref="M12:M14"/>
    <mergeCell ref="N12:N14"/>
    <mergeCell ref="O12:O14"/>
    <mergeCell ref="D12:D14"/>
    <mergeCell ref="F12:F14"/>
    <mergeCell ref="G12:G14"/>
    <mergeCell ref="B2:AA2"/>
    <mergeCell ref="B4:AA4"/>
    <mergeCell ref="B5:AA5"/>
    <mergeCell ref="D7:W7"/>
    <mergeCell ref="F10:O10"/>
    <mergeCell ref="B8:C8"/>
    <mergeCell ref="B72:C73"/>
    <mergeCell ref="D72:D73"/>
    <mergeCell ref="Q12:Q14"/>
    <mergeCell ref="R12:R14"/>
    <mergeCell ref="T12:T14"/>
    <mergeCell ref="J12:J14"/>
    <mergeCell ref="K12:K14"/>
    <mergeCell ref="H12:H14"/>
    <mergeCell ref="I12:I14"/>
    <mergeCell ref="B17:B25"/>
  </mergeCells>
  <conditionalFormatting sqref="B2">
    <cfRule type="expression" dxfId="71" priority="5">
      <formula>$AC$2="OK"</formula>
    </cfRule>
    <cfRule type="expression" dxfId="70" priority="14">
      <formula>$AC$2="NOK"</formula>
    </cfRule>
  </conditionalFormatting>
  <conditionalFormatting sqref="D65:D66">
    <cfRule type="notContainsBlanks" dxfId="69" priority="29">
      <formula>LEN(TRIM(D65))&gt;0</formula>
    </cfRule>
  </conditionalFormatting>
  <conditionalFormatting sqref="R17:R30 Y17:Y30 R32:R37 Y32:Y37 R39:R43 Y39:Y43 R45:R52 Y45:Y52 R54:R59 Y54:Y59 Y61">
    <cfRule type="containsText" dxfId="68" priority="30" stopIfTrue="1" operator="containsText" text="OK">
      <formula>NOT(ISERROR(SEARCH("OK",R17)))</formula>
    </cfRule>
  </conditionalFormatting>
  <conditionalFormatting sqref="R17:R59 Y17:Y59 Y61 AA31 AA38 AA44">
    <cfRule type="containsText" dxfId="67" priority="31" stopIfTrue="1" operator="containsText" text="erreur">
      <formula>NOT(ISERROR(SEARCH("erreur",R17)))</formula>
    </cfRule>
  </conditionalFormatting>
  <conditionalFormatting sqref="R61">
    <cfRule type="containsText" dxfId="66" priority="27" stopIfTrue="1" operator="containsText" text="OK">
      <formula>NOT(ISERROR(SEARCH("OK",R61)))</formula>
    </cfRule>
    <cfRule type="containsText" dxfId="65" priority="28" stopIfTrue="1" operator="containsText" text="erreur">
      <formula>NOT(ISERROR(SEARCH("erreur",R61)))</formula>
    </cfRule>
  </conditionalFormatting>
  <conditionalFormatting sqref="U17:U30 U32:U37 U39:U43 U45:U52 U54:U59">
    <cfRule type="containsText" dxfId="64" priority="3" stopIfTrue="1" operator="containsText" text="OK">
      <formula>NOT(ISERROR(SEARCH("OK",U17)))</formula>
    </cfRule>
  </conditionalFormatting>
  <conditionalFormatting sqref="U17:U59">
    <cfRule type="containsText" dxfId="63" priority="4" stopIfTrue="1" operator="containsText" text="erreur">
      <formula>NOT(ISERROR(SEARCH("erreur",U17)))</formula>
    </cfRule>
  </conditionalFormatting>
  <conditionalFormatting sqref="U61">
    <cfRule type="containsText" dxfId="62" priority="1" stopIfTrue="1" operator="containsText" text="OK">
      <formula>NOT(ISERROR(SEARCH("OK",U61)))</formula>
    </cfRule>
    <cfRule type="containsText" dxfId="61" priority="2" stopIfTrue="1" operator="containsText" text="erreur">
      <formula>NOT(ISERROR(SEARCH("erreur",U61)))</formula>
    </cfRule>
  </conditionalFormatting>
  <conditionalFormatting sqref="Y17:Y59 AA31 AA38 AA44 Y61">
    <cfRule type="containsText" dxfId="60" priority="33" stopIfTrue="1" operator="containsText" text="ok">
      <formula>NOT(ISERROR(SEARCH("ok",Y17)))</formula>
    </cfRule>
  </conditionalFormatting>
  <conditionalFormatting sqref="Y17:Y61 AA31 AA38 AA44">
    <cfRule type="cellIs" dxfId="59" priority="32" stopIfTrue="1" operator="equal">
      <formula>"erreur"</formula>
    </cfRule>
  </conditionalFormatting>
  <conditionalFormatting sqref="AA53">
    <cfRule type="containsText" dxfId="58" priority="24" stopIfTrue="1" operator="containsText" text="erreur">
      <formula>NOT(ISERROR(SEARCH("erreur",AA53)))</formula>
    </cfRule>
    <cfRule type="cellIs" dxfId="57" priority="25" stopIfTrue="1" operator="equal">
      <formula>"erreur"</formula>
    </cfRule>
    <cfRule type="containsText" dxfId="56" priority="26" stopIfTrue="1" operator="containsText" text="ok">
      <formula>NOT(ISERROR(SEARCH("ok",AA53)))</formula>
    </cfRule>
  </conditionalFormatting>
  <dataValidations count="2">
    <dataValidation type="decimal" operator="greaterThanOrEqual" showInputMessage="1" showErrorMessage="1" error="Le montant doit être supérieur ou égal à 0" sqref="D69 E69:E70 E72:E73 D72" xr:uid="{00000000-0002-0000-0300-000000000000}">
      <formula1>0</formula1>
    </dataValidation>
    <dataValidation type="list" allowBlank="1" showInputMessage="1" showErrorMessage="1" sqref="F70 F73" xr:uid="{00000000-0002-0000-0300-000001000000}">
      <formula1>"Oui,Non"</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B1:AC76"/>
  <sheetViews>
    <sheetView showGridLines="0" zoomScale="75" zoomScaleNormal="75" workbookViewId="0">
      <selection activeCell="N17" sqref="N17"/>
    </sheetView>
  </sheetViews>
  <sheetFormatPr baseColWidth="10" defaultColWidth="11.3984375" defaultRowHeight="15" customHeight="1" x14ac:dyDescent="0.45"/>
  <cols>
    <col min="1" max="1" width="2.86328125" style="1" customWidth="1"/>
    <col min="2" max="2" width="8.59765625" style="1" customWidth="1"/>
    <col min="3" max="3" width="37.1328125" style="1" customWidth="1"/>
    <col min="4" max="4" width="14.265625" style="1" customWidth="1"/>
    <col min="5" max="5" width="2.86328125" style="1" customWidth="1"/>
    <col min="6" max="15" width="14.265625" style="1" customWidth="1"/>
    <col min="16" max="16" width="2.86328125" style="1" customWidth="1"/>
    <col min="17" max="18" width="14.265625" style="1" customWidth="1"/>
    <col min="19" max="19" width="2.86328125" style="1" customWidth="1"/>
    <col min="20" max="21" width="14.265625" style="1" customWidth="1"/>
    <col min="22" max="22" width="2.86328125" style="1" customWidth="1"/>
    <col min="23" max="23" width="14.265625" style="1" customWidth="1"/>
    <col min="24" max="24" width="2.86328125" style="1" customWidth="1"/>
    <col min="25" max="25" width="14.3984375" style="1" customWidth="1"/>
    <col min="26" max="26" width="2.86328125" style="1" customWidth="1"/>
    <col min="27" max="27" width="14.265625" style="1" customWidth="1"/>
    <col min="28" max="28" width="2.86328125" style="1" customWidth="1"/>
    <col min="29" max="16384" width="11.3984375" style="1"/>
  </cols>
  <sheetData>
    <row r="1" spans="2:29" ht="15" customHeight="1" thickBot="1" x14ac:dyDescent="0.5"/>
    <row r="2" spans="2:29" s="13" customFormat="1" ht="60" customHeight="1" thickBot="1" x14ac:dyDescent="0.5">
      <c r="B2" s="296" t="s">
        <v>1459</v>
      </c>
      <c r="C2" s="297"/>
      <c r="D2" s="297"/>
      <c r="E2" s="297"/>
      <c r="F2" s="297"/>
      <c r="G2" s="297"/>
      <c r="H2" s="297"/>
      <c r="I2" s="297"/>
      <c r="J2" s="297"/>
      <c r="K2" s="297"/>
      <c r="L2" s="297"/>
      <c r="M2" s="297"/>
      <c r="N2" s="297"/>
      <c r="O2" s="297"/>
      <c r="P2" s="297"/>
      <c r="Q2" s="297"/>
      <c r="R2" s="297"/>
      <c r="S2" s="297"/>
      <c r="T2" s="297"/>
      <c r="U2" s="297"/>
      <c r="V2" s="297"/>
      <c r="W2" s="297"/>
      <c r="X2" s="297"/>
      <c r="Y2" s="297"/>
      <c r="Z2" s="297"/>
      <c r="AA2" s="298"/>
      <c r="AC2" s="97"/>
    </row>
    <row r="3" spans="2:29" ht="15" customHeight="1" thickBot="1" x14ac:dyDescent="0.5"/>
    <row r="4" spans="2:29" ht="15" customHeight="1" x14ac:dyDescent="0.45">
      <c r="B4" s="299" t="s">
        <v>64</v>
      </c>
      <c r="C4" s="300"/>
      <c r="D4" s="300"/>
      <c r="E4" s="300"/>
      <c r="F4" s="300"/>
      <c r="G4" s="300"/>
      <c r="H4" s="300"/>
      <c r="I4" s="300"/>
      <c r="J4" s="300"/>
      <c r="K4" s="300"/>
      <c r="L4" s="300"/>
      <c r="M4" s="300"/>
      <c r="N4" s="300"/>
      <c r="O4" s="300"/>
      <c r="P4" s="300"/>
      <c r="Q4" s="300"/>
      <c r="R4" s="300"/>
      <c r="S4" s="300"/>
      <c r="T4" s="300"/>
      <c r="U4" s="300"/>
      <c r="V4" s="300"/>
      <c r="W4" s="300"/>
      <c r="X4" s="300"/>
      <c r="Y4" s="300"/>
      <c r="Z4" s="300"/>
      <c r="AA4" s="301"/>
    </row>
    <row r="5" spans="2:29" ht="15" customHeight="1" thickBot="1" x14ac:dyDescent="0.5">
      <c r="B5" s="302" t="s">
        <v>117</v>
      </c>
      <c r="C5" s="303"/>
      <c r="D5" s="303"/>
      <c r="E5" s="303"/>
      <c r="F5" s="303"/>
      <c r="G5" s="303"/>
      <c r="H5" s="303"/>
      <c r="I5" s="303"/>
      <c r="J5" s="303"/>
      <c r="K5" s="303"/>
      <c r="L5" s="303"/>
      <c r="M5" s="303"/>
      <c r="N5" s="303"/>
      <c r="O5" s="303"/>
      <c r="P5" s="303"/>
      <c r="Q5" s="303"/>
      <c r="R5" s="303"/>
      <c r="S5" s="303"/>
      <c r="T5" s="303"/>
      <c r="U5" s="303"/>
      <c r="V5" s="303"/>
      <c r="W5" s="303"/>
      <c r="X5" s="303"/>
      <c r="Y5" s="303"/>
      <c r="Z5" s="303"/>
      <c r="AA5" s="304"/>
    </row>
    <row r="7" spans="2:29" ht="15" customHeight="1" x14ac:dyDescent="0.45">
      <c r="B7" s="8" t="s">
        <v>56</v>
      </c>
      <c r="C7" s="90"/>
      <c r="D7" s="308">
        <f>+'F1'!C7</f>
        <v>0</v>
      </c>
      <c r="E7" s="309"/>
      <c r="F7" s="309"/>
      <c r="G7" s="309"/>
      <c r="H7" s="309"/>
      <c r="I7" s="309"/>
      <c r="J7" s="309"/>
      <c r="K7" s="309"/>
      <c r="L7" s="309"/>
      <c r="M7" s="309"/>
      <c r="N7" s="309"/>
      <c r="O7" s="309"/>
      <c r="P7" s="309"/>
      <c r="Q7" s="309"/>
      <c r="R7" s="309"/>
      <c r="S7" s="309"/>
      <c r="T7" s="309"/>
      <c r="U7" s="309"/>
      <c r="V7" s="309"/>
      <c r="W7" s="310"/>
    </row>
    <row r="8" spans="2:29" ht="15" customHeight="1" x14ac:dyDescent="0.45">
      <c r="B8" s="320" t="s">
        <v>86</v>
      </c>
      <c r="C8" s="321"/>
      <c r="D8" s="112" t="s">
        <v>55</v>
      </c>
      <c r="E8" s="113"/>
      <c r="F8" s="113"/>
      <c r="G8" s="113"/>
      <c r="H8" s="113"/>
      <c r="I8" s="113"/>
      <c r="J8" s="113"/>
      <c r="K8" s="113"/>
      <c r="L8" s="113"/>
      <c r="M8" s="113"/>
      <c r="N8" s="113"/>
      <c r="O8" s="113"/>
      <c r="P8" s="113"/>
      <c r="Q8" s="113"/>
      <c r="R8" s="113"/>
      <c r="S8" s="113"/>
      <c r="T8" s="113"/>
      <c r="U8" s="113"/>
      <c r="V8" s="113"/>
      <c r="W8" s="114"/>
    </row>
    <row r="9" spans="2:29" ht="15" customHeight="1" thickBot="1" x14ac:dyDescent="0.5">
      <c r="B9" s="5"/>
      <c r="D9" s="80"/>
      <c r="F9" s="80"/>
      <c r="G9" s="80"/>
    </row>
    <row r="10" spans="2:29" ht="15" customHeight="1" thickBot="1" x14ac:dyDescent="0.5">
      <c r="B10" s="48"/>
      <c r="F10" s="305" t="s">
        <v>57</v>
      </c>
      <c r="G10" s="306"/>
      <c r="H10" s="306"/>
      <c r="I10" s="306"/>
      <c r="J10" s="306"/>
      <c r="K10" s="306"/>
      <c r="L10" s="306"/>
      <c r="M10" s="306"/>
      <c r="N10" s="306"/>
      <c r="O10" s="307"/>
      <c r="P10" s="81"/>
      <c r="Q10" s="81"/>
    </row>
    <row r="11" spans="2:29" ht="15" customHeight="1" x14ac:dyDescent="0.45">
      <c r="D11" s="129">
        <v>1</v>
      </c>
      <c r="F11" s="129" t="s">
        <v>118</v>
      </c>
      <c r="G11" s="129" t="s">
        <v>119</v>
      </c>
      <c r="H11" s="129" t="s">
        <v>120</v>
      </c>
      <c r="I11" s="129" t="s">
        <v>121</v>
      </c>
      <c r="J11" s="129" t="s">
        <v>127</v>
      </c>
      <c r="K11" s="129" t="s">
        <v>122</v>
      </c>
      <c r="L11" s="129" t="s">
        <v>123</v>
      </c>
      <c r="M11" s="129" t="s">
        <v>124</v>
      </c>
      <c r="N11" s="129" t="s">
        <v>125</v>
      </c>
      <c r="O11" s="129" t="s">
        <v>126</v>
      </c>
      <c r="Q11" s="129" t="s">
        <v>128</v>
      </c>
      <c r="T11" s="129">
        <v>2</v>
      </c>
      <c r="W11" s="129">
        <v>3</v>
      </c>
      <c r="Y11" s="129">
        <v>4</v>
      </c>
      <c r="AA11" s="129" t="s">
        <v>129</v>
      </c>
    </row>
    <row r="12" spans="2:29" s="13" customFormat="1" ht="30.2" customHeight="1" x14ac:dyDescent="0.45">
      <c r="B12" s="1"/>
      <c r="C12" s="1"/>
      <c r="D12" s="287" t="s">
        <v>69</v>
      </c>
      <c r="E12" s="1"/>
      <c r="F12" s="287" t="s">
        <v>111</v>
      </c>
      <c r="G12" s="287" t="s">
        <v>112</v>
      </c>
      <c r="H12" s="287" t="s">
        <v>74</v>
      </c>
      <c r="I12" s="287" t="s">
        <v>113</v>
      </c>
      <c r="J12" s="287" t="s">
        <v>114</v>
      </c>
      <c r="K12" s="287" t="s">
        <v>75</v>
      </c>
      <c r="L12" s="287" t="s">
        <v>76</v>
      </c>
      <c r="M12" s="287" t="s">
        <v>77</v>
      </c>
      <c r="N12" s="287" t="s">
        <v>78</v>
      </c>
      <c r="O12" s="287" t="s">
        <v>79</v>
      </c>
      <c r="P12" s="70"/>
      <c r="Q12" s="291" t="s">
        <v>70</v>
      </c>
      <c r="R12" s="291" t="s">
        <v>130</v>
      </c>
      <c r="T12" s="283" t="s">
        <v>71</v>
      </c>
      <c r="U12" s="291" t="s">
        <v>131</v>
      </c>
      <c r="W12" s="287" t="s">
        <v>72</v>
      </c>
      <c r="Y12" s="284" t="s">
        <v>73</v>
      </c>
      <c r="AA12" s="291" t="s">
        <v>58</v>
      </c>
    </row>
    <row r="13" spans="2:29" s="13" customFormat="1" ht="30.2" customHeight="1" x14ac:dyDescent="0.45">
      <c r="B13" s="1"/>
      <c r="C13" s="1"/>
      <c r="D13" s="288"/>
      <c r="E13" s="1"/>
      <c r="F13" s="288"/>
      <c r="G13" s="288"/>
      <c r="H13" s="288"/>
      <c r="I13" s="288"/>
      <c r="J13" s="288"/>
      <c r="K13" s="288"/>
      <c r="L13" s="288"/>
      <c r="M13" s="288"/>
      <c r="N13" s="288"/>
      <c r="O13" s="288"/>
      <c r="P13" s="71"/>
      <c r="Q13" s="292"/>
      <c r="R13" s="292"/>
      <c r="T13" s="283"/>
      <c r="U13" s="292"/>
      <c r="W13" s="288"/>
      <c r="Y13" s="285"/>
      <c r="AA13" s="292"/>
    </row>
    <row r="14" spans="2:29" s="13" customFormat="1" ht="30.2" customHeight="1" x14ac:dyDescent="0.45">
      <c r="B14" s="1"/>
      <c r="C14" s="1"/>
      <c r="D14" s="289"/>
      <c r="E14" s="1"/>
      <c r="F14" s="289"/>
      <c r="G14" s="289"/>
      <c r="H14" s="289"/>
      <c r="I14" s="289"/>
      <c r="J14" s="289"/>
      <c r="K14" s="289"/>
      <c r="L14" s="289"/>
      <c r="M14" s="289"/>
      <c r="N14" s="289"/>
      <c r="O14" s="289"/>
      <c r="P14" s="71"/>
      <c r="Q14" s="293"/>
      <c r="R14" s="293"/>
      <c r="T14" s="283"/>
      <c r="U14" s="293"/>
      <c r="W14" s="289"/>
      <c r="Y14" s="286"/>
      <c r="AA14" s="293"/>
    </row>
    <row r="15" spans="2:29" ht="15" customHeight="1" x14ac:dyDescent="0.45">
      <c r="B15" s="2" t="s">
        <v>59</v>
      </c>
      <c r="C15" s="3"/>
      <c r="D15" s="30"/>
      <c r="F15" s="31"/>
      <c r="G15" s="14"/>
      <c r="H15" s="14"/>
      <c r="I15" s="14"/>
      <c r="J15" s="14"/>
      <c r="K15" s="14"/>
      <c r="L15" s="14"/>
      <c r="M15" s="14"/>
      <c r="N15" s="14"/>
      <c r="O15" s="15"/>
      <c r="P15" s="16"/>
      <c r="Q15" s="17"/>
      <c r="R15" s="18"/>
      <c r="T15" s="17"/>
      <c r="U15" s="18"/>
      <c r="W15" s="17"/>
      <c r="Y15" s="19"/>
      <c r="AA15" s="17"/>
    </row>
    <row r="16" spans="2:29" ht="15" customHeight="1" x14ac:dyDescent="0.45">
      <c r="B16" s="2"/>
      <c r="C16" s="20" t="s">
        <v>0</v>
      </c>
      <c r="D16" s="30"/>
      <c r="F16" s="32"/>
      <c r="G16" s="14"/>
      <c r="H16" s="14"/>
      <c r="I16" s="14"/>
      <c r="J16" s="14"/>
      <c r="K16" s="14"/>
      <c r="L16" s="14"/>
      <c r="M16" s="14"/>
      <c r="N16" s="14"/>
      <c r="O16" s="15"/>
      <c r="P16" s="16"/>
      <c r="Q16" s="17"/>
      <c r="R16" s="18"/>
      <c r="T16" s="17"/>
      <c r="U16" s="18"/>
      <c r="W16" s="17"/>
      <c r="Y16" s="19"/>
      <c r="AA16" s="17"/>
    </row>
    <row r="17" spans="2:27" ht="15" customHeight="1" x14ac:dyDescent="0.45">
      <c r="B17" s="4"/>
      <c r="C17" s="1" t="str">
        <f>'F2 SAS'!C17</f>
        <v xml:space="preserve">Médecin </v>
      </c>
      <c r="D17" s="121">
        <f>'F2 SAS'!D17+'F2 FHL'!D17+'F2 ETAT-COMMUNAL'!D17</f>
        <v>0</v>
      </c>
      <c r="E17" s="27"/>
      <c r="F17" s="121">
        <f>'F2 SAS'!F17+'F2 FHL'!F17+'F2 ETAT-COMMUNAL'!F17</f>
        <v>0</v>
      </c>
      <c r="G17" s="121">
        <f>'F2 SAS'!G17+'F2 FHL'!G17+'F2 ETAT-COMMUNAL'!G17</f>
        <v>0</v>
      </c>
      <c r="H17" s="121">
        <f>'F2 SAS'!H17+'F2 FHL'!H17+'F2 ETAT-COMMUNAL'!H17</f>
        <v>0</v>
      </c>
      <c r="I17" s="121">
        <f>'F2 SAS'!I17+'F2 FHL'!I17+'F2 ETAT-COMMUNAL'!I17</f>
        <v>0</v>
      </c>
      <c r="J17" s="121">
        <f>'F2 SAS'!J17+'F2 FHL'!J17+'F2 ETAT-COMMUNAL'!J17</f>
        <v>0</v>
      </c>
      <c r="K17" s="121">
        <f>'F2 SAS'!K17+'F2 FHL'!K17+'F2 ETAT-COMMUNAL'!K17</f>
        <v>0</v>
      </c>
      <c r="L17" s="121">
        <f>'F2 SAS'!L17+'F2 FHL'!L17+'F2 ETAT-COMMUNAL'!L17</f>
        <v>0</v>
      </c>
      <c r="M17" s="121">
        <f>'F2 SAS'!M17+'F2 FHL'!M17+'F2 ETAT-COMMUNAL'!M17</f>
        <v>0</v>
      </c>
      <c r="N17" s="121">
        <f>'F2 SAS'!N17+'F2 FHL'!N17+'F2 ETAT-COMMUNAL'!N17</f>
        <v>0</v>
      </c>
      <c r="O17" s="121">
        <f>'F2 SAS'!O17+'F2 FHL'!O17+'F2 ETAT-COMMUNAL'!O17</f>
        <v>0</v>
      </c>
      <c r="P17" s="99"/>
      <c r="Q17" s="72">
        <f>SUM(F17:O17)</f>
        <v>0</v>
      </c>
      <c r="R17" s="29" t="str">
        <f t="shared" ref="R17:R30" si="0">IF(Q17=D17,"OK",IF(D17&lt;&gt;Q17,"erreur"))</f>
        <v>OK</v>
      </c>
      <c r="T17" s="121">
        <f>'F2 SAS'!T17+'F2 FHL'!T17+'F2 ETAT-COMMUNAL'!T17</f>
        <v>0</v>
      </c>
      <c r="U17" s="29" t="str">
        <f>IF(Q17=0,"OK",IF(AND(Q17&gt;0,T17&lt;&gt;0,T17=INT(T17),INT(T17)&gt;=Q17),"OK","erreur"))</f>
        <v>OK</v>
      </c>
      <c r="W17" s="121">
        <f>'F2 SAS'!W17+'F2 FHL'!W17+'F2 ETAT-COMMUNAL'!W17</f>
        <v>0</v>
      </c>
      <c r="Y17" s="73" t="str">
        <f t="shared" ref="Y17:Y30" si="1">IF(D17="",IF(W17="","OK","erreur"),IF(W17&lt;&gt;"","OK","erreur"))</f>
        <v>OK</v>
      </c>
      <c r="AA17" s="72">
        <f t="shared" ref="AA17:AA30" si="2">IFERROR(+W17*AA$61/W$61,0)</f>
        <v>0</v>
      </c>
    </row>
    <row r="18" spans="2:27" ht="15" customHeight="1" x14ac:dyDescent="0.45">
      <c r="B18" s="4"/>
      <c r="C18" s="1" t="str">
        <f>'F2 SAS'!C18</f>
        <v>Licencié en sciences hospitalières</v>
      </c>
      <c r="D18" s="121">
        <f>'F2 SAS'!D18+'F2 FHL'!D18+'F2 ETAT-COMMUNAL'!D18</f>
        <v>0</v>
      </c>
      <c r="E18" s="27"/>
      <c r="F18" s="121">
        <f>'F2 SAS'!F18+'F2 FHL'!F18+'F2 ETAT-COMMUNAL'!F18</f>
        <v>0</v>
      </c>
      <c r="G18" s="121">
        <f>'F2 SAS'!G18+'F2 FHL'!G18+'F2 ETAT-COMMUNAL'!G18</f>
        <v>0</v>
      </c>
      <c r="H18" s="121">
        <f>'F2 SAS'!H18+'F2 FHL'!H18+'F2 ETAT-COMMUNAL'!H18</f>
        <v>0</v>
      </c>
      <c r="I18" s="121">
        <f>'F2 SAS'!I18+'F2 FHL'!I18+'F2 ETAT-COMMUNAL'!I18</f>
        <v>0</v>
      </c>
      <c r="J18" s="121">
        <f>'F2 SAS'!J18+'F2 FHL'!J18+'F2 ETAT-COMMUNAL'!J18</f>
        <v>0</v>
      </c>
      <c r="K18" s="121">
        <f>'F2 SAS'!K18+'F2 FHL'!K18+'F2 ETAT-COMMUNAL'!K18</f>
        <v>0</v>
      </c>
      <c r="L18" s="121">
        <f>'F2 SAS'!L18+'F2 FHL'!L18+'F2 ETAT-COMMUNAL'!L18</f>
        <v>0</v>
      </c>
      <c r="M18" s="121">
        <f>'F2 SAS'!M18+'F2 FHL'!M18+'F2 ETAT-COMMUNAL'!M18</f>
        <v>0</v>
      </c>
      <c r="N18" s="121">
        <f>'F2 SAS'!N18+'F2 FHL'!N18+'F2 ETAT-COMMUNAL'!N18</f>
        <v>0</v>
      </c>
      <c r="O18" s="121">
        <f>'F2 SAS'!O18+'F2 FHL'!O18+'F2 ETAT-COMMUNAL'!O18</f>
        <v>0</v>
      </c>
      <c r="P18" s="99"/>
      <c r="Q18" s="72">
        <f t="shared" ref="Q18:Q30" si="3">SUM(F18:O18)</f>
        <v>0</v>
      </c>
      <c r="R18" s="29" t="str">
        <f t="shared" si="0"/>
        <v>OK</v>
      </c>
      <c r="T18" s="121">
        <f>'F2 SAS'!T18+'F2 FHL'!T18+'F2 ETAT-COMMUNAL'!T18</f>
        <v>0</v>
      </c>
      <c r="U18" s="29" t="str">
        <f t="shared" ref="U18:U61" si="4">IF(Q18=0,"OK",IF(AND(Q18&gt;0,T18&lt;&gt;0,T18=INT(T18),INT(T18)&gt;=Q18),"OK","erreur"))</f>
        <v>OK</v>
      </c>
      <c r="W18" s="121">
        <f>'F2 SAS'!W18+'F2 FHL'!W18+'F2 ETAT-COMMUNAL'!W18</f>
        <v>0</v>
      </c>
      <c r="Y18" s="73" t="str">
        <f t="shared" si="1"/>
        <v>OK</v>
      </c>
      <c r="AA18" s="72">
        <f t="shared" si="2"/>
        <v>0</v>
      </c>
    </row>
    <row r="19" spans="2:27" ht="15" customHeight="1" x14ac:dyDescent="0.45">
      <c r="B19" s="4"/>
      <c r="C19" s="1" t="str">
        <f>'F2 SAS'!C19</f>
        <v>Infirmier hospitalier gradué</v>
      </c>
      <c r="D19" s="121">
        <f>'F2 SAS'!D19+'F2 FHL'!D19+'F2 ETAT-COMMUNAL'!D19</f>
        <v>0</v>
      </c>
      <c r="E19" s="27"/>
      <c r="F19" s="121">
        <f>'F2 SAS'!F19+'F2 FHL'!F19+'F2 ETAT-COMMUNAL'!F19</f>
        <v>0</v>
      </c>
      <c r="G19" s="121">
        <f>'F2 SAS'!G19+'F2 FHL'!G19+'F2 ETAT-COMMUNAL'!G19</f>
        <v>0</v>
      </c>
      <c r="H19" s="121">
        <f>'F2 SAS'!H19+'F2 FHL'!H19+'F2 ETAT-COMMUNAL'!H19</f>
        <v>0</v>
      </c>
      <c r="I19" s="121">
        <f>'F2 SAS'!I19+'F2 FHL'!I19+'F2 ETAT-COMMUNAL'!I19</f>
        <v>0</v>
      </c>
      <c r="J19" s="121">
        <f>'F2 SAS'!J19+'F2 FHL'!J19+'F2 ETAT-COMMUNAL'!J19</f>
        <v>0</v>
      </c>
      <c r="K19" s="121">
        <f>'F2 SAS'!K19+'F2 FHL'!K19+'F2 ETAT-COMMUNAL'!K19</f>
        <v>0</v>
      </c>
      <c r="L19" s="121">
        <f>'F2 SAS'!L19+'F2 FHL'!L19+'F2 ETAT-COMMUNAL'!L19</f>
        <v>0</v>
      </c>
      <c r="M19" s="121">
        <f>'F2 SAS'!M19+'F2 FHL'!M19+'F2 ETAT-COMMUNAL'!M19</f>
        <v>0</v>
      </c>
      <c r="N19" s="121">
        <f>'F2 SAS'!N19+'F2 FHL'!N19+'F2 ETAT-COMMUNAL'!N19</f>
        <v>0</v>
      </c>
      <c r="O19" s="121">
        <f>'F2 SAS'!O19+'F2 FHL'!O19+'F2 ETAT-COMMUNAL'!O19</f>
        <v>0</v>
      </c>
      <c r="P19" s="99"/>
      <c r="Q19" s="72">
        <f t="shared" si="3"/>
        <v>0</v>
      </c>
      <c r="R19" s="29" t="str">
        <f t="shared" si="0"/>
        <v>OK</v>
      </c>
      <c r="T19" s="121">
        <f>'F2 SAS'!T19+'F2 FHL'!T19+'F2 ETAT-COMMUNAL'!T19</f>
        <v>0</v>
      </c>
      <c r="U19" s="29" t="str">
        <f t="shared" si="4"/>
        <v>OK</v>
      </c>
      <c r="W19" s="121">
        <f>'F2 SAS'!W19+'F2 FHL'!W19+'F2 ETAT-COMMUNAL'!W19</f>
        <v>0</v>
      </c>
      <c r="Y19" s="73" t="str">
        <f t="shared" si="1"/>
        <v>OK</v>
      </c>
      <c r="AA19" s="72">
        <f t="shared" si="2"/>
        <v>0</v>
      </c>
    </row>
    <row r="20" spans="2:27" ht="15" customHeight="1" x14ac:dyDescent="0.45">
      <c r="B20" s="4"/>
      <c r="C20" s="1" t="str">
        <f>'F2 SAS'!C20</f>
        <v>Assistant social</v>
      </c>
      <c r="D20" s="121">
        <f>'F2 SAS'!D20+'F2 FHL'!D20+'F2 ETAT-COMMUNAL'!D20</f>
        <v>0</v>
      </c>
      <c r="E20" s="27"/>
      <c r="F20" s="121">
        <f>'F2 SAS'!F20+'F2 FHL'!F20+'F2 ETAT-COMMUNAL'!F20</f>
        <v>0</v>
      </c>
      <c r="G20" s="121">
        <f>'F2 SAS'!G20+'F2 FHL'!G20+'F2 ETAT-COMMUNAL'!G20</f>
        <v>0</v>
      </c>
      <c r="H20" s="121">
        <f>'F2 SAS'!H20+'F2 FHL'!H20+'F2 ETAT-COMMUNAL'!H20</f>
        <v>0</v>
      </c>
      <c r="I20" s="121">
        <f>'F2 SAS'!I20+'F2 FHL'!I20+'F2 ETAT-COMMUNAL'!I20</f>
        <v>0</v>
      </c>
      <c r="J20" s="121">
        <f>'F2 SAS'!J20+'F2 FHL'!J20+'F2 ETAT-COMMUNAL'!J20</f>
        <v>0</v>
      </c>
      <c r="K20" s="121">
        <f>'F2 SAS'!K20+'F2 FHL'!K20+'F2 ETAT-COMMUNAL'!K20</f>
        <v>0</v>
      </c>
      <c r="L20" s="121">
        <f>'F2 SAS'!L20+'F2 FHL'!L20+'F2 ETAT-COMMUNAL'!L20</f>
        <v>0</v>
      </c>
      <c r="M20" s="121">
        <f>'F2 SAS'!M20+'F2 FHL'!M20+'F2 ETAT-COMMUNAL'!M20</f>
        <v>0</v>
      </c>
      <c r="N20" s="121">
        <f>'F2 SAS'!N20+'F2 FHL'!N20+'F2 ETAT-COMMUNAL'!N20</f>
        <v>0</v>
      </c>
      <c r="O20" s="121">
        <f>'F2 SAS'!O20+'F2 FHL'!O20+'F2 ETAT-COMMUNAL'!O20</f>
        <v>0</v>
      </c>
      <c r="P20" s="99"/>
      <c r="Q20" s="72">
        <f t="shared" si="3"/>
        <v>0</v>
      </c>
      <c r="R20" s="29" t="str">
        <f t="shared" si="0"/>
        <v>OK</v>
      </c>
      <c r="T20" s="121">
        <f>'F2 SAS'!T20+'F2 FHL'!T20+'F2 ETAT-COMMUNAL'!T20</f>
        <v>0</v>
      </c>
      <c r="U20" s="29" t="str">
        <f t="shared" si="4"/>
        <v>OK</v>
      </c>
      <c r="W20" s="121">
        <f>'F2 SAS'!W20+'F2 FHL'!W20+'F2 ETAT-COMMUNAL'!W20</f>
        <v>0</v>
      </c>
      <c r="Y20" s="73" t="str">
        <f t="shared" si="1"/>
        <v>OK</v>
      </c>
      <c r="AA20" s="72">
        <f t="shared" si="2"/>
        <v>0</v>
      </c>
    </row>
    <row r="21" spans="2:27" ht="15" customHeight="1" x14ac:dyDescent="0.45">
      <c r="B21" s="4"/>
      <c r="C21" s="1" t="str">
        <f>'F2 SAS'!C21</f>
        <v>Ergothérapeute</v>
      </c>
      <c r="D21" s="121">
        <f>'F2 SAS'!D21+'F2 FHL'!D21+'F2 ETAT-COMMUNAL'!D21</f>
        <v>0</v>
      </c>
      <c r="E21" s="27"/>
      <c r="F21" s="121">
        <f>'F2 SAS'!F21+'F2 FHL'!F21+'F2 ETAT-COMMUNAL'!F21</f>
        <v>0</v>
      </c>
      <c r="G21" s="121">
        <f>'F2 SAS'!G21+'F2 FHL'!G21+'F2 ETAT-COMMUNAL'!G21</f>
        <v>0</v>
      </c>
      <c r="H21" s="121">
        <f>'F2 SAS'!H21+'F2 FHL'!H21+'F2 ETAT-COMMUNAL'!H21</f>
        <v>0</v>
      </c>
      <c r="I21" s="121">
        <f>'F2 SAS'!I21+'F2 FHL'!I21+'F2 ETAT-COMMUNAL'!I21</f>
        <v>0</v>
      </c>
      <c r="J21" s="121">
        <f>'F2 SAS'!J21+'F2 FHL'!J21+'F2 ETAT-COMMUNAL'!J21</f>
        <v>0</v>
      </c>
      <c r="K21" s="121">
        <f>'F2 SAS'!K21+'F2 FHL'!K21+'F2 ETAT-COMMUNAL'!K21</f>
        <v>0</v>
      </c>
      <c r="L21" s="121">
        <f>'F2 SAS'!L21+'F2 FHL'!L21+'F2 ETAT-COMMUNAL'!L21</f>
        <v>0</v>
      </c>
      <c r="M21" s="121">
        <f>'F2 SAS'!M21+'F2 FHL'!M21+'F2 ETAT-COMMUNAL'!M21</f>
        <v>0</v>
      </c>
      <c r="N21" s="121">
        <f>'F2 SAS'!N21+'F2 FHL'!N21+'F2 ETAT-COMMUNAL'!N21</f>
        <v>0</v>
      </c>
      <c r="O21" s="121">
        <f>'F2 SAS'!O21+'F2 FHL'!O21+'F2 ETAT-COMMUNAL'!O21</f>
        <v>0</v>
      </c>
      <c r="P21" s="99"/>
      <c r="Q21" s="72">
        <f t="shared" si="3"/>
        <v>0</v>
      </c>
      <c r="R21" s="29" t="str">
        <f t="shared" si="0"/>
        <v>OK</v>
      </c>
      <c r="T21" s="121">
        <f>'F2 SAS'!T21+'F2 FHL'!T21+'F2 ETAT-COMMUNAL'!T21</f>
        <v>0</v>
      </c>
      <c r="U21" s="29" t="str">
        <f t="shared" si="4"/>
        <v>OK</v>
      </c>
      <c r="W21" s="121">
        <f>'F2 SAS'!W21+'F2 FHL'!W21+'F2 ETAT-COMMUNAL'!W21</f>
        <v>0</v>
      </c>
      <c r="Y21" s="73" t="str">
        <f t="shared" si="1"/>
        <v>OK</v>
      </c>
      <c r="AA21" s="72">
        <f t="shared" si="2"/>
        <v>0</v>
      </c>
    </row>
    <row r="22" spans="2:27" ht="15" customHeight="1" x14ac:dyDescent="0.45">
      <c r="B22" s="4"/>
      <c r="C22" s="1" t="str">
        <f>'F2 SAS'!C22</f>
        <v>Kinésithérapeute</v>
      </c>
      <c r="D22" s="121">
        <f>'F2 SAS'!D22+'F2 FHL'!D22+'F2 ETAT-COMMUNAL'!D22</f>
        <v>0</v>
      </c>
      <c r="E22" s="27"/>
      <c r="F22" s="121">
        <f>'F2 SAS'!F22+'F2 FHL'!F22+'F2 ETAT-COMMUNAL'!F22</f>
        <v>0</v>
      </c>
      <c r="G22" s="121">
        <f>'F2 SAS'!G22+'F2 FHL'!G22+'F2 ETAT-COMMUNAL'!G22</f>
        <v>0</v>
      </c>
      <c r="H22" s="121">
        <f>'F2 SAS'!H22+'F2 FHL'!H22+'F2 ETAT-COMMUNAL'!H22</f>
        <v>0</v>
      </c>
      <c r="I22" s="121">
        <f>'F2 SAS'!I22+'F2 FHL'!I22+'F2 ETAT-COMMUNAL'!I22</f>
        <v>0</v>
      </c>
      <c r="J22" s="121">
        <f>'F2 SAS'!J22+'F2 FHL'!J22+'F2 ETAT-COMMUNAL'!J22</f>
        <v>0</v>
      </c>
      <c r="K22" s="121">
        <f>'F2 SAS'!K22+'F2 FHL'!K22+'F2 ETAT-COMMUNAL'!K22</f>
        <v>0</v>
      </c>
      <c r="L22" s="121">
        <f>'F2 SAS'!L22+'F2 FHL'!L22+'F2 ETAT-COMMUNAL'!L22</f>
        <v>0</v>
      </c>
      <c r="M22" s="121">
        <f>'F2 SAS'!M22+'F2 FHL'!M22+'F2 ETAT-COMMUNAL'!M22</f>
        <v>0</v>
      </c>
      <c r="N22" s="121">
        <f>'F2 SAS'!N22+'F2 FHL'!N22+'F2 ETAT-COMMUNAL'!N22</f>
        <v>0</v>
      </c>
      <c r="O22" s="121">
        <f>'F2 SAS'!O22+'F2 FHL'!O22+'F2 ETAT-COMMUNAL'!O22</f>
        <v>0</v>
      </c>
      <c r="P22" s="99"/>
      <c r="Q22" s="72">
        <f t="shared" si="3"/>
        <v>0</v>
      </c>
      <c r="R22" s="29" t="str">
        <f t="shared" si="0"/>
        <v>OK</v>
      </c>
      <c r="T22" s="121">
        <f>'F2 SAS'!T22+'F2 FHL'!T22+'F2 ETAT-COMMUNAL'!T22</f>
        <v>0</v>
      </c>
      <c r="U22" s="29" t="str">
        <f t="shared" si="4"/>
        <v>OK</v>
      </c>
      <c r="W22" s="121">
        <f>'F2 SAS'!W22+'F2 FHL'!W22+'F2 ETAT-COMMUNAL'!W22</f>
        <v>0</v>
      </c>
      <c r="Y22" s="73" t="str">
        <f t="shared" si="1"/>
        <v>OK</v>
      </c>
      <c r="AA22" s="72">
        <f t="shared" si="2"/>
        <v>0</v>
      </c>
    </row>
    <row r="23" spans="2:27" ht="15" customHeight="1" x14ac:dyDescent="0.45">
      <c r="B23" s="4"/>
      <c r="C23" s="1" t="str">
        <f>'F2 SAS'!C23</f>
        <v>Psychomotricien</v>
      </c>
      <c r="D23" s="121">
        <f>'F2 SAS'!D23+'F2 FHL'!D23+'F2 ETAT-COMMUNAL'!D23</f>
        <v>0</v>
      </c>
      <c r="E23" s="27"/>
      <c r="F23" s="121">
        <f>'F2 SAS'!F23+'F2 FHL'!F23+'F2 ETAT-COMMUNAL'!F23</f>
        <v>0</v>
      </c>
      <c r="G23" s="121">
        <f>'F2 SAS'!G23+'F2 FHL'!G23+'F2 ETAT-COMMUNAL'!G23</f>
        <v>0</v>
      </c>
      <c r="H23" s="121">
        <f>'F2 SAS'!H23+'F2 FHL'!H23+'F2 ETAT-COMMUNAL'!H23</f>
        <v>0</v>
      </c>
      <c r="I23" s="121">
        <f>'F2 SAS'!I23+'F2 FHL'!I23+'F2 ETAT-COMMUNAL'!I23</f>
        <v>0</v>
      </c>
      <c r="J23" s="121">
        <f>'F2 SAS'!J23+'F2 FHL'!J23+'F2 ETAT-COMMUNAL'!J23</f>
        <v>0</v>
      </c>
      <c r="K23" s="121">
        <f>'F2 SAS'!K23+'F2 FHL'!K23+'F2 ETAT-COMMUNAL'!K23</f>
        <v>0</v>
      </c>
      <c r="L23" s="121">
        <f>'F2 SAS'!L23+'F2 FHL'!L23+'F2 ETAT-COMMUNAL'!L23</f>
        <v>0</v>
      </c>
      <c r="M23" s="121">
        <f>'F2 SAS'!M23+'F2 FHL'!M23+'F2 ETAT-COMMUNAL'!M23</f>
        <v>0</v>
      </c>
      <c r="N23" s="121">
        <f>'F2 SAS'!N23+'F2 FHL'!N23+'F2 ETAT-COMMUNAL'!N23</f>
        <v>0</v>
      </c>
      <c r="O23" s="121">
        <f>'F2 SAS'!O23+'F2 FHL'!O23+'F2 ETAT-COMMUNAL'!O23</f>
        <v>0</v>
      </c>
      <c r="P23" s="99"/>
      <c r="Q23" s="72">
        <f t="shared" si="3"/>
        <v>0</v>
      </c>
      <c r="R23" s="29" t="str">
        <f t="shared" si="0"/>
        <v>OK</v>
      </c>
      <c r="T23" s="121">
        <f>'F2 SAS'!T23+'F2 FHL'!T23+'F2 ETAT-COMMUNAL'!T23</f>
        <v>0</v>
      </c>
      <c r="U23" s="29" t="str">
        <f t="shared" si="4"/>
        <v>OK</v>
      </c>
      <c r="W23" s="121">
        <f>'F2 SAS'!W23+'F2 FHL'!W23+'F2 ETAT-COMMUNAL'!W23</f>
        <v>0</v>
      </c>
      <c r="Y23" s="73" t="str">
        <f t="shared" si="1"/>
        <v>OK</v>
      </c>
      <c r="AA23" s="72">
        <f t="shared" si="2"/>
        <v>0</v>
      </c>
    </row>
    <row r="24" spans="2:27" ht="15" customHeight="1" x14ac:dyDescent="0.45">
      <c r="B24" s="4"/>
      <c r="C24" s="1" t="str">
        <f>'F2 SAS'!C24</f>
        <v>Pédagogue curatif</v>
      </c>
      <c r="D24" s="121">
        <f>'F2 SAS'!D24+'F2 FHL'!D24+'F2 ETAT-COMMUNAL'!D24</f>
        <v>0</v>
      </c>
      <c r="E24" s="27"/>
      <c r="F24" s="121">
        <f>'F2 SAS'!F24+'F2 FHL'!F24+'F2 ETAT-COMMUNAL'!F24</f>
        <v>0</v>
      </c>
      <c r="G24" s="121">
        <f>'F2 SAS'!G24+'F2 FHL'!G24+'F2 ETAT-COMMUNAL'!G24</f>
        <v>0</v>
      </c>
      <c r="H24" s="121">
        <f>'F2 SAS'!H24+'F2 FHL'!H24+'F2 ETAT-COMMUNAL'!H24</f>
        <v>0</v>
      </c>
      <c r="I24" s="121">
        <f>'F2 SAS'!I24+'F2 FHL'!I24+'F2 ETAT-COMMUNAL'!I24</f>
        <v>0</v>
      </c>
      <c r="J24" s="121">
        <f>'F2 SAS'!J24+'F2 FHL'!J24+'F2 ETAT-COMMUNAL'!J24</f>
        <v>0</v>
      </c>
      <c r="K24" s="121">
        <f>'F2 SAS'!K24+'F2 FHL'!K24+'F2 ETAT-COMMUNAL'!K24</f>
        <v>0</v>
      </c>
      <c r="L24" s="121">
        <f>'F2 SAS'!L24+'F2 FHL'!L24+'F2 ETAT-COMMUNAL'!L24</f>
        <v>0</v>
      </c>
      <c r="M24" s="121">
        <f>'F2 SAS'!M24+'F2 FHL'!M24+'F2 ETAT-COMMUNAL'!M24</f>
        <v>0</v>
      </c>
      <c r="N24" s="121">
        <f>'F2 SAS'!N24+'F2 FHL'!N24+'F2 ETAT-COMMUNAL'!N24</f>
        <v>0</v>
      </c>
      <c r="O24" s="121">
        <f>'F2 SAS'!O24+'F2 FHL'!O24+'F2 ETAT-COMMUNAL'!O24</f>
        <v>0</v>
      </c>
      <c r="P24" s="99"/>
      <c r="Q24" s="72">
        <f t="shared" si="3"/>
        <v>0</v>
      </c>
      <c r="R24" s="29" t="str">
        <f t="shared" si="0"/>
        <v>OK</v>
      </c>
      <c r="T24" s="121">
        <f>'F2 SAS'!T24+'F2 FHL'!T24+'F2 ETAT-COMMUNAL'!T24</f>
        <v>0</v>
      </c>
      <c r="U24" s="29" t="str">
        <f t="shared" si="4"/>
        <v>OK</v>
      </c>
      <c r="W24" s="121">
        <f>'F2 SAS'!W24+'F2 FHL'!W24+'F2 ETAT-COMMUNAL'!W24</f>
        <v>0</v>
      </c>
      <c r="Y24" s="73" t="str">
        <f t="shared" si="1"/>
        <v>OK</v>
      </c>
      <c r="AA24" s="72">
        <f t="shared" si="2"/>
        <v>0</v>
      </c>
    </row>
    <row r="25" spans="2:27" ht="15" customHeight="1" x14ac:dyDescent="0.45">
      <c r="B25" s="4"/>
      <c r="C25" s="1" t="str">
        <f>'F2 SAS'!C25</f>
        <v>Diététicien</v>
      </c>
      <c r="D25" s="121">
        <f>'F2 SAS'!D25+'F2 FHL'!D25+'F2 ETAT-COMMUNAL'!D25</f>
        <v>0</v>
      </c>
      <c r="E25" s="27"/>
      <c r="F25" s="121">
        <f>'F2 SAS'!F25+'F2 FHL'!F25+'F2 ETAT-COMMUNAL'!F25</f>
        <v>0</v>
      </c>
      <c r="G25" s="121">
        <f>'F2 SAS'!G25+'F2 FHL'!G25+'F2 ETAT-COMMUNAL'!G25</f>
        <v>0</v>
      </c>
      <c r="H25" s="121">
        <f>'F2 SAS'!H25+'F2 FHL'!H25+'F2 ETAT-COMMUNAL'!H25</f>
        <v>0</v>
      </c>
      <c r="I25" s="121">
        <f>'F2 SAS'!I25+'F2 FHL'!I25+'F2 ETAT-COMMUNAL'!I25</f>
        <v>0</v>
      </c>
      <c r="J25" s="121">
        <f>'F2 SAS'!J25+'F2 FHL'!J25+'F2 ETAT-COMMUNAL'!J25</f>
        <v>0</v>
      </c>
      <c r="K25" s="121">
        <f>'F2 SAS'!K25+'F2 FHL'!K25+'F2 ETAT-COMMUNAL'!K25</f>
        <v>0</v>
      </c>
      <c r="L25" s="121">
        <f>'F2 SAS'!L25+'F2 FHL'!L25+'F2 ETAT-COMMUNAL'!L25</f>
        <v>0</v>
      </c>
      <c r="M25" s="121">
        <f>'F2 SAS'!M25+'F2 FHL'!M25+'F2 ETAT-COMMUNAL'!M25</f>
        <v>0</v>
      </c>
      <c r="N25" s="121">
        <f>'F2 SAS'!N25+'F2 FHL'!N25+'F2 ETAT-COMMUNAL'!N25</f>
        <v>0</v>
      </c>
      <c r="O25" s="121">
        <f>'F2 SAS'!O25+'F2 FHL'!O25+'F2 ETAT-COMMUNAL'!O25</f>
        <v>0</v>
      </c>
      <c r="P25" s="99"/>
      <c r="Q25" s="72">
        <f t="shared" si="3"/>
        <v>0</v>
      </c>
      <c r="R25" s="29" t="str">
        <f t="shared" si="0"/>
        <v>OK</v>
      </c>
      <c r="T25" s="121">
        <f>'F2 SAS'!T25+'F2 FHL'!T25+'F2 ETAT-COMMUNAL'!T25</f>
        <v>0</v>
      </c>
      <c r="U25" s="29" t="str">
        <f t="shared" si="4"/>
        <v>OK</v>
      </c>
      <c r="W25" s="121">
        <f>'F2 SAS'!W25+'F2 FHL'!W25+'F2 ETAT-COMMUNAL'!W25</f>
        <v>0</v>
      </c>
      <c r="Y25" s="73" t="str">
        <f t="shared" si="1"/>
        <v>OK</v>
      </c>
      <c r="AA25" s="72">
        <f t="shared" si="2"/>
        <v>0</v>
      </c>
    </row>
    <row r="26" spans="2:27" ht="15" customHeight="1" x14ac:dyDescent="0.45">
      <c r="B26" s="4"/>
      <c r="C26" s="1" t="s">
        <v>132</v>
      </c>
      <c r="D26" s="121">
        <f>'F2 SAS'!D26+'F2 FHL'!D26+'F2 ETAT-COMMUNAL'!D26</f>
        <v>0</v>
      </c>
      <c r="E26" s="27"/>
      <c r="F26" s="121">
        <f>'F2 SAS'!F26+'F2 FHL'!F26+'F2 ETAT-COMMUNAL'!F26</f>
        <v>0</v>
      </c>
      <c r="G26" s="121">
        <f>'F2 SAS'!G26+'F2 FHL'!G26+'F2 ETAT-COMMUNAL'!G26</f>
        <v>0</v>
      </c>
      <c r="H26" s="121">
        <f>'F2 SAS'!H26+'F2 FHL'!H26+'F2 ETAT-COMMUNAL'!H26</f>
        <v>0</v>
      </c>
      <c r="I26" s="121">
        <f>'F2 SAS'!I26+'F2 FHL'!I26+'F2 ETAT-COMMUNAL'!I26</f>
        <v>0</v>
      </c>
      <c r="J26" s="121">
        <f>'F2 SAS'!J26+'F2 FHL'!J26+'F2 ETAT-COMMUNAL'!J26</f>
        <v>0</v>
      </c>
      <c r="K26" s="121">
        <f>'F2 SAS'!K26+'F2 FHL'!K26+'F2 ETAT-COMMUNAL'!K26</f>
        <v>0</v>
      </c>
      <c r="L26" s="121">
        <f>'F2 SAS'!L26+'F2 FHL'!L26+'F2 ETAT-COMMUNAL'!L26</f>
        <v>0</v>
      </c>
      <c r="M26" s="121">
        <f>'F2 SAS'!M26+'F2 FHL'!M26+'F2 ETAT-COMMUNAL'!M26</f>
        <v>0</v>
      </c>
      <c r="N26" s="121">
        <f>'F2 SAS'!N26+'F2 FHL'!N26+'F2 ETAT-COMMUNAL'!N26</f>
        <v>0</v>
      </c>
      <c r="O26" s="121">
        <f>'F2 SAS'!O26+'F2 FHL'!O26+'F2 ETAT-COMMUNAL'!O26</f>
        <v>0</v>
      </c>
      <c r="P26" s="99"/>
      <c r="Q26" s="72">
        <f t="shared" ref="Q26" si="5">SUM(F26:O26)</f>
        <v>0</v>
      </c>
      <c r="R26" s="29" t="str">
        <f t="shared" ref="R26" si="6">IF(Q26=D26,"OK",IF(D26&lt;&gt;Q26,"erreur"))</f>
        <v>OK</v>
      </c>
      <c r="T26" s="121">
        <f>'F2 SAS'!T26+'F2 FHL'!T26+'F2 ETAT-COMMUNAL'!T26</f>
        <v>0</v>
      </c>
      <c r="U26" s="29" t="str">
        <f t="shared" ref="U26" si="7">IF(Q26=0,"OK",IF(AND(Q26&gt;0,T26&lt;&gt;0,T26=INT(T26),INT(T26)&gt;=Q26),"OK","erreur"))</f>
        <v>OK</v>
      </c>
      <c r="W26" s="121">
        <f>'F2 SAS'!W26+'F2 FHL'!W26+'F2 ETAT-COMMUNAL'!W26</f>
        <v>0</v>
      </c>
      <c r="Y26" s="73" t="str">
        <f t="shared" ref="Y26" si="8">IF(D26="",IF(W26="","OK","erreur"),IF(W26&lt;&gt;"","OK","erreur"))</f>
        <v>OK</v>
      </c>
      <c r="AA26" s="72">
        <f t="shared" si="2"/>
        <v>0</v>
      </c>
    </row>
    <row r="27" spans="2:27" ht="15" customHeight="1" x14ac:dyDescent="0.45">
      <c r="B27" s="4"/>
      <c r="C27" s="1" t="str">
        <f>'F2 SAS'!C27</f>
        <v>Infirmier anesthésiste / masseur</v>
      </c>
      <c r="D27" s="121">
        <f>'F2 SAS'!D27+'F2 FHL'!D27+'F2 ETAT-COMMUNAL'!D27</f>
        <v>0</v>
      </c>
      <c r="E27" s="27"/>
      <c r="F27" s="121">
        <f>'F2 SAS'!F27+'F2 FHL'!F27+'F2 ETAT-COMMUNAL'!F27</f>
        <v>0</v>
      </c>
      <c r="G27" s="121">
        <f>'F2 SAS'!G27+'F2 FHL'!G27+'F2 ETAT-COMMUNAL'!G27</f>
        <v>0</v>
      </c>
      <c r="H27" s="121">
        <f>'F2 SAS'!H27+'F2 FHL'!H27+'F2 ETAT-COMMUNAL'!H27</f>
        <v>0</v>
      </c>
      <c r="I27" s="121">
        <f>'F2 SAS'!I27+'F2 FHL'!I27+'F2 ETAT-COMMUNAL'!I27</f>
        <v>0</v>
      </c>
      <c r="J27" s="121">
        <f>'F2 SAS'!J27+'F2 FHL'!J27+'F2 ETAT-COMMUNAL'!J27</f>
        <v>0</v>
      </c>
      <c r="K27" s="121">
        <f>'F2 SAS'!K27+'F2 FHL'!K27+'F2 ETAT-COMMUNAL'!K27</f>
        <v>0</v>
      </c>
      <c r="L27" s="121">
        <f>'F2 SAS'!L27+'F2 FHL'!L27+'F2 ETAT-COMMUNAL'!L27</f>
        <v>0</v>
      </c>
      <c r="M27" s="121">
        <f>'F2 SAS'!M27+'F2 FHL'!M27+'F2 ETAT-COMMUNAL'!M27</f>
        <v>0</v>
      </c>
      <c r="N27" s="121">
        <f>'F2 SAS'!N27+'F2 FHL'!N27+'F2 ETAT-COMMUNAL'!N27</f>
        <v>0</v>
      </c>
      <c r="O27" s="121">
        <f>'F2 SAS'!O27+'F2 FHL'!O27+'F2 ETAT-COMMUNAL'!O27</f>
        <v>0</v>
      </c>
      <c r="P27" s="99"/>
      <c r="Q27" s="72">
        <f t="shared" si="3"/>
        <v>0</v>
      </c>
      <c r="R27" s="29" t="str">
        <f t="shared" si="0"/>
        <v>OK</v>
      </c>
      <c r="T27" s="121">
        <f>'F2 SAS'!T27+'F2 FHL'!T27+'F2 ETAT-COMMUNAL'!T27</f>
        <v>0</v>
      </c>
      <c r="U27" s="29" t="str">
        <f t="shared" si="4"/>
        <v>OK</v>
      </c>
      <c r="W27" s="121">
        <f>'F2 SAS'!W27+'F2 FHL'!W27+'F2 ETAT-COMMUNAL'!W27</f>
        <v>0</v>
      </c>
      <c r="Y27" s="73" t="str">
        <f t="shared" si="1"/>
        <v>OK</v>
      </c>
      <c r="AA27" s="72">
        <f t="shared" si="2"/>
        <v>0</v>
      </c>
    </row>
    <row r="28" spans="2:27" ht="15" customHeight="1" x14ac:dyDescent="0.45">
      <c r="B28" s="4"/>
      <c r="C28" s="1" t="str">
        <f>'F2 SAS'!C28</f>
        <v>Infirmier psychiatrique</v>
      </c>
      <c r="D28" s="121">
        <f>'F2 SAS'!D28+'F2 FHL'!D28+'F2 ETAT-COMMUNAL'!D28</f>
        <v>0</v>
      </c>
      <c r="E28" s="27"/>
      <c r="F28" s="121">
        <f>'F2 SAS'!F28+'F2 FHL'!F28+'F2 ETAT-COMMUNAL'!F28</f>
        <v>0</v>
      </c>
      <c r="G28" s="121">
        <f>'F2 SAS'!G28+'F2 FHL'!G28+'F2 ETAT-COMMUNAL'!G28</f>
        <v>0</v>
      </c>
      <c r="H28" s="121">
        <f>'F2 SAS'!H28+'F2 FHL'!H28+'F2 ETAT-COMMUNAL'!H28</f>
        <v>0</v>
      </c>
      <c r="I28" s="121">
        <f>'F2 SAS'!I28+'F2 FHL'!I28+'F2 ETAT-COMMUNAL'!I28</f>
        <v>0</v>
      </c>
      <c r="J28" s="121">
        <f>'F2 SAS'!J28+'F2 FHL'!J28+'F2 ETAT-COMMUNAL'!J28</f>
        <v>0</v>
      </c>
      <c r="K28" s="121">
        <f>'F2 SAS'!K28+'F2 FHL'!K28+'F2 ETAT-COMMUNAL'!K28</f>
        <v>0</v>
      </c>
      <c r="L28" s="121">
        <f>'F2 SAS'!L28+'F2 FHL'!L28+'F2 ETAT-COMMUNAL'!L28</f>
        <v>0</v>
      </c>
      <c r="M28" s="121">
        <f>'F2 SAS'!M28+'F2 FHL'!M28+'F2 ETAT-COMMUNAL'!M28</f>
        <v>0</v>
      </c>
      <c r="N28" s="121">
        <f>'F2 SAS'!N28+'F2 FHL'!N28+'F2 ETAT-COMMUNAL'!N28</f>
        <v>0</v>
      </c>
      <c r="O28" s="121">
        <f>'F2 SAS'!O28+'F2 FHL'!O28+'F2 ETAT-COMMUNAL'!O28</f>
        <v>0</v>
      </c>
      <c r="P28" s="99"/>
      <c r="Q28" s="72">
        <f t="shared" si="3"/>
        <v>0</v>
      </c>
      <c r="R28" s="29" t="str">
        <f t="shared" si="0"/>
        <v>OK</v>
      </c>
      <c r="T28" s="121">
        <f>'F2 SAS'!T28+'F2 FHL'!T28+'F2 ETAT-COMMUNAL'!T28</f>
        <v>0</v>
      </c>
      <c r="U28" s="29" t="str">
        <f t="shared" si="4"/>
        <v>OK</v>
      </c>
      <c r="W28" s="121">
        <f>'F2 SAS'!W28+'F2 FHL'!W28+'F2 ETAT-COMMUNAL'!W28</f>
        <v>0</v>
      </c>
      <c r="Y28" s="73" t="str">
        <f t="shared" si="1"/>
        <v>OK</v>
      </c>
      <c r="AA28" s="72">
        <f t="shared" si="2"/>
        <v>0</v>
      </c>
    </row>
    <row r="29" spans="2:27" ht="15" customHeight="1" x14ac:dyDescent="0.45">
      <c r="B29" s="4"/>
      <c r="C29" s="1" t="str">
        <f>'F2 SAS'!C29</f>
        <v>Infirmier</v>
      </c>
      <c r="D29" s="121">
        <f>'F2 SAS'!D29+'F2 FHL'!D29+'F2 ETAT-COMMUNAL'!D29</f>
        <v>0</v>
      </c>
      <c r="E29" s="27"/>
      <c r="F29" s="121">
        <f>'F2 SAS'!F29+'F2 FHL'!F29+'F2 ETAT-COMMUNAL'!F29</f>
        <v>0</v>
      </c>
      <c r="G29" s="121">
        <f>'F2 SAS'!G29+'F2 FHL'!G29+'F2 ETAT-COMMUNAL'!G29</f>
        <v>0</v>
      </c>
      <c r="H29" s="121">
        <f>'F2 SAS'!H29+'F2 FHL'!H29+'F2 ETAT-COMMUNAL'!H29</f>
        <v>0</v>
      </c>
      <c r="I29" s="121">
        <f>'F2 SAS'!I29+'F2 FHL'!I29+'F2 ETAT-COMMUNAL'!I29</f>
        <v>0</v>
      </c>
      <c r="J29" s="121">
        <f>'F2 SAS'!J29+'F2 FHL'!J29+'F2 ETAT-COMMUNAL'!J29</f>
        <v>0</v>
      </c>
      <c r="K29" s="121">
        <f>'F2 SAS'!K29+'F2 FHL'!K29+'F2 ETAT-COMMUNAL'!K29</f>
        <v>0</v>
      </c>
      <c r="L29" s="121">
        <f>'F2 SAS'!L29+'F2 FHL'!L29+'F2 ETAT-COMMUNAL'!L29</f>
        <v>0</v>
      </c>
      <c r="M29" s="121">
        <f>'F2 SAS'!M29+'F2 FHL'!M29+'F2 ETAT-COMMUNAL'!M29</f>
        <v>0</v>
      </c>
      <c r="N29" s="121">
        <f>'F2 SAS'!N29+'F2 FHL'!N29+'F2 ETAT-COMMUNAL'!N29</f>
        <v>0</v>
      </c>
      <c r="O29" s="121">
        <f>'F2 SAS'!O29+'F2 FHL'!O29+'F2 ETAT-COMMUNAL'!O29</f>
        <v>0</v>
      </c>
      <c r="P29" s="99"/>
      <c r="Q29" s="72">
        <f t="shared" si="3"/>
        <v>0</v>
      </c>
      <c r="R29" s="29" t="str">
        <f t="shared" si="0"/>
        <v>OK</v>
      </c>
      <c r="T29" s="121">
        <f>'F2 SAS'!T29+'F2 FHL'!T29+'F2 ETAT-COMMUNAL'!T29</f>
        <v>0</v>
      </c>
      <c r="U29" s="29" t="str">
        <f t="shared" si="4"/>
        <v>OK</v>
      </c>
      <c r="W29" s="121">
        <f>'F2 SAS'!W29+'F2 FHL'!W29+'F2 ETAT-COMMUNAL'!W29</f>
        <v>0</v>
      </c>
      <c r="Y29" s="73" t="str">
        <f t="shared" si="1"/>
        <v>OK</v>
      </c>
      <c r="AA29" s="72">
        <f t="shared" si="2"/>
        <v>0</v>
      </c>
    </row>
    <row r="30" spans="2:27" ht="15" customHeight="1" x14ac:dyDescent="0.45">
      <c r="B30" s="4"/>
      <c r="C30" s="1" t="str">
        <f>'F2 SAS'!C30</f>
        <v>Aide soignant</v>
      </c>
      <c r="D30" s="121">
        <f>'F2 SAS'!D30+'F2 FHL'!D30+'F2 ETAT-COMMUNAL'!D30</f>
        <v>0</v>
      </c>
      <c r="E30" s="27"/>
      <c r="F30" s="121">
        <f>'F2 SAS'!F30+'F2 FHL'!F30+'F2 ETAT-COMMUNAL'!F30</f>
        <v>0</v>
      </c>
      <c r="G30" s="121">
        <f>'F2 SAS'!G30+'F2 FHL'!G30+'F2 ETAT-COMMUNAL'!G30</f>
        <v>0</v>
      </c>
      <c r="H30" s="121">
        <f>'F2 SAS'!H30+'F2 FHL'!H30+'F2 ETAT-COMMUNAL'!H30</f>
        <v>0</v>
      </c>
      <c r="I30" s="121">
        <f>'F2 SAS'!I30+'F2 FHL'!I30+'F2 ETAT-COMMUNAL'!I30</f>
        <v>0</v>
      </c>
      <c r="J30" s="121">
        <f>'F2 SAS'!J30+'F2 FHL'!J30+'F2 ETAT-COMMUNAL'!J30</f>
        <v>0</v>
      </c>
      <c r="K30" s="121">
        <f>'F2 SAS'!K30+'F2 FHL'!K30+'F2 ETAT-COMMUNAL'!K30</f>
        <v>0</v>
      </c>
      <c r="L30" s="121">
        <f>'F2 SAS'!L30+'F2 FHL'!L30+'F2 ETAT-COMMUNAL'!L30</f>
        <v>0</v>
      </c>
      <c r="M30" s="121">
        <f>'F2 SAS'!M30+'F2 FHL'!M30+'F2 ETAT-COMMUNAL'!M30</f>
        <v>0</v>
      </c>
      <c r="N30" s="121">
        <f>'F2 SAS'!N30+'F2 FHL'!N30+'F2 ETAT-COMMUNAL'!N30</f>
        <v>0</v>
      </c>
      <c r="O30" s="121">
        <f>'F2 SAS'!O30+'F2 FHL'!O30+'F2 ETAT-COMMUNAL'!O30</f>
        <v>0</v>
      </c>
      <c r="P30" s="99"/>
      <c r="Q30" s="74">
        <f t="shared" si="3"/>
        <v>0</v>
      </c>
      <c r="R30" s="29" t="str">
        <f t="shared" si="0"/>
        <v>OK</v>
      </c>
      <c r="T30" s="121">
        <f>'F2 SAS'!T30+'F2 FHL'!T30+'F2 ETAT-COMMUNAL'!T30</f>
        <v>0</v>
      </c>
      <c r="U30" s="29" t="str">
        <f t="shared" si="4"/>
        <v>OK</v>
      </c>
      <c r="W30" s="121">
        <f>'F2 SAS'!W30+'F2 FHL'!W30+'F2 ETAT-COMMUNAL'!W30</f>
        <v>0</v>
      </c>
      <c r="Y30" s="73" t="str">
        <f t="shared" si="1"/>
        <v>OK</v>
      </c>
      <c r="AA30" s="72">
        <f t="shared" si="2"/>
        <v>0</v>
      </c>
    </row>
    <row r="31" spans="2:27" ht="15" customHeight="1" x14ac:dyDescent="0.45">
      <c r="B31" s="2"/>
      <c r="C31" s="20" t="s">
        <v>12</v>
      </c>
      <c r="D31" s="100"/>
      <c r="E31" s="27"/>
      <c r="F31" s="101"/>
      <c r="G31" s="102"/>
      <c r="H31" s="102"/>
      <c r="I31" s="102"/>
      <c r="J31" s="102"/>
      <c r="K31" s="102"/>
      <c r="L31" s="102"/>
      <c r="M31" s="102"/>
      <c r="N31" s="102"/>
      <c r="O31" s="100"/>
      <c r="P31" s="23"/>
      <c r="Q31" s="91"/>
      <c r="R31" s="21"/>
      <c r="T31" s="22"/>
      <c r="U31" s="21"/>
      <c r="W31" s="22"/>
      <c r="Y31" s="12"/>
      <c r="AA31" s="91"/>
    </row>
    <row r="32" spans="2:27" ht="15" customHeight="1" x14ac:dyDescent="0.45">
      <c r="B32" s="4"/>
      <c r="C32" s="1" t="str">
        <f>'F2 SAS'!C32</f>
        <v>Universitaire psychologue/Pédagogue</v>
      </c>
      <c r="D32" s="121">
        <f>'F2 SAS'!D32+'F2 FHL'!D32+'F2 ETAT-COMMUNAL'!D32</f>
        <v>0</v>
      </c>
      <c r="E32" s="27"/>
      <c r="F32" s="121">
        <f>'F2 SAS'!F32+'F2 FHL'!F32+'F2 ETAT-COMMUNAL'!F32</f>
        <v>0</v>
      </c>
      <c r="G32" s="121">
        <f>'F2 SAS'!G32+'F2 FHL'!G32+'F2 ETAT-COMMUNAL'!G32</f>
        <v>0</v>
      </c>
      <c r="H32" s="121">
        <f>'F2 SAS'!H32+'F2 FHL'!H32+'F2 ETAT-COMMUNAL'!H32</f>
        <v>0</v>
      </c>
      <c r="I32" s="121">
        <f>'F2 SAS'!I32+'F2 FHL'!I32+'F2 ETAT-COMMUNAL'!I32</f>
        <v>0</v>
      </c>
      <c r="J32" s="121">
        <f>'F2 SAS'!J32+'F2 FHL'!J32+'F2 ETAT-COMMUNAL'!J32</f>
        <v>0</v>
      </c>
      <c r="K32" s="121">
        <f>'F2 SAS'!K32+'F2 FHL'!K32+'F2 ETAT-COMMUNAL'!K32</f>
        <v>0</v>
      </c>
      <c r="L32" s="121">
        <f>'F2 SAS'!L32+'F2 FHL'!L32+'F2 ETAT-COMMUNAL'!L32</f>
        <v>0</v>
      </c>
      <c r="M32" s="121">
        <f>'F2 SAS'!M32+'F2 FHL'!M32+'F2 ETAT-COMMUNAL'!M32</f>
        <v>0</v>
      </c>
      <c r="N32" s="121">
        <f>'F2 SAS'!N32+'F2 FHL'!N32+'F2 ETAT-COMMUNAL'!N32</f>
        <v>0</v>
      </c>
      <c r="O32" s="121">
        <f>'F2 SAS'!O32+'F2 FHL'!O32+'F2 ETAT-COMMUNAL'!O32</f>
        <v>0</v>
      </c>
      <c r="P32" s="99"/>
      <c r="Q32" s="75">
        <f t="shared" ref="Q32:Q37" si="9">SUM(F32:O32)</f>
        <v>0</v>
      </c>
      <c r="R32" s="29" t="str">
        <f t="shared" ref="R32:R37" si="10">IF(Q32=D32,"OK",IF(D32&lt;&gt;Q32,"erreur"))</f>
        <v>OK</v>
      </c>
      <c r="T32" s="121">
        <f>'F2 SAS'!T32+'F2 FHL'!T32+'F2 ETAT-COMMUNAL'!T32</f>
        <v>0</v>
      </c>
      <c r="U32" s="29" t="str">
        <f t="shared" si="4"/>
        <v>OK</v>
      </c>
      <c r="W32" s="121">
        <f>'F2 SAS'!W32+'F2 FHL'!W32+'F2 ETAT-COMMUNAL'!W32</f>
        <v>0</v>
      </c>
      <c r="Y32" s="73" t="str">
        <f t="shared" ref="Y32:Y37" si="11">IF(D32="",IF(W32="","OK","erreur"),IF(W32&lt;&gt;"","OK","erreur"))</f>
        <v>OK</v>
      </c>
      <c r="AA32" s="72">
        <f t="shared" ref="AA32:AA37" si="12">IFERROR(+W32*AA$61/W$61,0)</f>
        <v>0</v>
      </c>
    </row>
    <row r="33" spans="2:27" ht="15" customHeight="1" x14ac:dyDescent="0.45">
      <c r="B33" s="4"/>
      <c r="C33" s="1" t="str">
        <f>'F2 SAS'!C33</f>
        <v>Educateur gradué</v>
      </c>
      <c r="D33" s="121">
        <f>'F2 SAS'!D33+'F2 FHL'!D33+'F2 ETAT-COMMUNAL'!D33</f>
        <v>0</v>
      </c>
      <c r="E33" s="27"/>
      <c r="F33" s="121">
        <f>'F2 SAS'!F33+'F2 FHL'!F33+'F2 ETAT-COMMUNAL'!F33</f>
        <v>0</v>
      </c>
      <c r="G33" s="121">
        <f>'F2 SAS'!G33+'F2 FHL'!G33+'F2 ETAT-COMMUNAL'!G33</f>
        <v>0</v>
      </c>
      <c r="H33" s="121">
        <f>'F2 SAS'!H33+'F2 FHL'!H33+'F2 ETAT-COMMUNAL'!H33</f>
        <v>0</v>
      </c>
      <c r="I33" s="121">
        <f>'F2 SAS'!I33+'F2 FHL'!I33+'F2 ETAT-COMMUNAL'!I33</f>
        <v>0</v>
      </c>
      <c r="J33" s="121">
        <f>'F2 SAS'!J33+'F2 FHL'!J33+'F2 ETAT-COMMUNAL'!J33</f>
        <v>0</v>
      </c>
      <c r="K33" s="121">
        <f>'F2 SAS'!K33+'F2 FHL'!K33+'F2 ETAT-COMMUNAL'!K33</f>
        <v>0</v>
      </c>
      <c r="L33" s="121">
        <f>'F2 SAS'!L33+'F2 FHL'!L33+'F2 ETAT-COMMUNAL'!L33</f>
        <v>0</v>
      </c>
      <c r="M33" s="121">
        <f>'F2 SAS'!M33+'F2 FHL'!M33+'F2 ETAT-COMMUNAL'!M33</f>
        <v>0</v>
      </c>
      <c r="N33" s="121">
        <f>'F2 SAS'!N33+'F2 FHL'!N33+'F2 ETAT-COMMUNAL'!N33</f>
        <v>0</v>
      </c>
      <c r="O33" s="121">
        <f>'F2 SAS'!O33+'F2 FHL'!O33+'F2 ETAT-COMMUNAL'!O33</f>
        <v>0</v>
      </c>
      <c r="P33" s="99"/>
      <c r="Q33" s="72">
        <f t="shared" si="9"/>
        <v>0</v>
      </c>
      <c r="R33" s="29" t="str">
        <f t="shared" si="10"/>
        <v>OK</v>
      </c>
      <c r="T33" s="121">
        <f>'F2 SAS'!T33+'F2 FHL'!T33+'F2 ETAT-COMMUNAL'!T33</f>
        <v>0</v>
      </c>
      <c r="U33" s="29" t="str">
        <f t="shared" si="4"/>
        <v>OK</v>
      </c>
      <c r="W33" s="121">
        <f>'F2 SAS'!W33+'F2 FHL'!W33+'F2 ETAT-COMMUNAL'!W33</f>
        <v>0</v>
      </c>
      <c r="Y33" s="73" t="str">
        <f t="shared" si="11"/>
        <v>OK</v>
      </c>
      <c r="AA33" s="72">
        <f t="shared" si="12"/>
        <v>0</v>
      </c>
    </row>
    <row r="34" spans="2:27" ht="15" customHeight="1" x14ac:dyDescent="0.45">
      <c r="B34" s="4"/>
      <c r="C34" s="1" t="str">
        <f>'F2 SAS'!C34</f>
        <v>Educateur instructeur (bac)</v>
      </c>
      <c r="D34" s="121">
        <f>'F2 SAS'!D34+'F2 FHL'!D34+'F2 ETAT-COMMUNAL'!D34</f>
        <v>0</v>
      </c>
      <c r="E34" s="27"/>
      <c r="F34" s="121">
        <f>'F2 SAS'!F34+'F2 FHL'!F34+'F2 ETAT-COMMUNAL'!F34</f>
        <v>0</v>
      </c>
      <c r="G34" s="121">
        <f>'F2 SAS'!G34+'F2 FHL'!G34+'F2 ETAT-COMMUNAL'!G34</f>
        <v>0</v>
      </c>
      <c r="H34" s="121">
        <f>'F2 SAS'!H34+'F2 FHL'!H34+'F2 ETAT-COMMUNAL'!H34</f>
        <v>0</v>
      </c>
      <c r="I34" s="121">
        <f>'F2 SAS'!I34+'F2 FHL'!I34+'F2 ETAT-COMMUNAL'!I34</f>
        <v>0</v>
      </c>
      <c r="J34" s="121">
        <f>'F2 SAS'!J34+'F2 FHL'!J34+'F2 ETAT-COMMUNAL'!J34</f>
        <v>0</v>
      </c>
      <c r="K34" s="121">
        <f>'F2 SAS'!K34+'F2 FHL'!K34+'F2 ETAT-COMMUNAL'!K34</f>
        <v>0</v>
      </c>
      <c r="L34" s="121">
        <f>'F2 SAS'!L34+'F2 FHL'!L34+'F2 ETAT-COMMUNAL'!L34</f>
        <v>0</v>
      </c>
      <c r="M34" s="121">
        <f>'F2 SAS'!M34+'F2 FHL'!M34+'F2 ETAT-COMMUNAL'!M34</f>
        <v>0</v>
      </c>
      <c r="N34" s="121">
        <f>'F2 SAS'!N34+'F2 FHL'!N34+'F2 ETAT-COMMUNAL'!N34</f>
        <v>0</v>
      </c>
      <c r="O34" s="121">
        <f>'F2 SAS'!O34+'F2 FHL'!O34+'F2 ETAT-COMMUNAL'!O34</f>
        <v>0</v>
      </c>
      <c r="P34" s="23"/>
      <c r="Q34" s="72">
        <f t="shared" si="9"/>
        <v>0</v>
      </c>
      <c r="R34" s="29" t="str">
        <f t="shared" si="10"/>
        <v>OK</v>
      </c>
      <c r="T34" s="121">
        <f>'F2 SAS'!T34+'F2 FHL'!T34+'F2 ETAT-COMMUNAL'!T34</f>
        <v>0</v>
      </c>
      <c r="U34" s="29" t="str">
        <f t="shared" si="4"/>
        <v>OK</v>
      </c>
      <c r="W34" s="121">
        <f>'F2 SAS'!W34+'F2 FHL'!W34+'F2 ETAT-COMMUNAL'!W34</f>
        <v>0</v>
      </c>
      <c r="Y34" s="73" t="str">
        <f t="shared" si="11"/>
        <v>OK</v>
      </c>
      <c r="AA34" s="72">
        <f t="shared" si="12"/>
        <v>0</v>
      </c>
    </row>
    <row r="35" spans="2:27" ht="15" customHeight="1" x14ac:dyDescent="0.45">
      <c r="B35" s="4"/>
      <c r="C35" s="1" t="str">
        <f>'F2 SAS'!C35</f>
        <v>Educateur diplômé</v>
      </c>
      <c r="D35" s="121">
        <f>'F2 SAS'!D35+'F2 FHL'!D35+'F2 ETAT-COMMUNAL'!D35</f>
        <v>0</v>
      </c>
      <c r="E35" s="27"/>
      <c r="F35" s="121">
        <f>'F2 SAS'!F35+'F2 FHL'!F35+'F2 ETAT-COMMUNAL'!F35</f>
        <v>0</v>
      </c>
      <c r="G35" s="121">
        <f>'F2 SAS'!G35+'F2 FHL'!G35+'F2 ETAT-COMMUNAL'!G35</f>
        <v>0</v>
      </c>
      <c r="H35" s="121">
        <f>'F2 SAS'!H35+'F2 FHL'!H35+'F2 ETAT-COMMUNAL'!H35</f>
        <v>0</v>
      </c>
      <c r="I35" s="121">
        <f>'F2 SAS'!I35+'F2 FHL'!I35+'F2 ETAT-COMMUNAL'!I35</f>
        <v>0</v>
      </c>
      <c r="J35" s="121">
        <f>'F2 SAS'!J35+'F2 FHL'!J35+'F2 ETAT-COMMUNAL'!J35</f>
        <v>0</v>
      </c>
      <c r="K35" s="121">
        <f>'F2 SAS'!K35+'F2 FHL'!K35+'F2 ETAT-COMMUNAL'!K35</f>
        <v>0</v>
      </c>
      <c r="L35" s="121">
        <f>'F2 SAS'!L35+'F2 FHL'!L35+'F2 ETAT-COMMUNAL'!L35</f>
        <v>0</v>
      </c>
      <c r="M35" s="121">
        <f>'F2 SAS'!M35+'F2 FHL'!M35+'F2 ETAT-COMMUNAL'!M35</f>
        <v>0</v>
      </c>
      <c r="N35" s="121">
        <f>'F2 SAS'!N35+'F2 FHL'!N35+'F2 ETAT-COMMUNAL'!N35</f>
        <v>0</v>
      </c>
      <c r="O35" s="121">
        <f>'F2 SAS'!O35+'F2 FHL'!O35+'F2 ETAT-COMMUNAL'!O35</f>
        <v>0</v>
      </c>
      <c r="P35" s="23"/>
      <c r="Q35" s="72">
        <f t="shared" si="9"/>
        <v>0</v>
      </c>
      <c r="R35" s="29" t="str">
        <f t="shared" si="10"/>
        <v>OK</v>
      </c>
      <c r="T35" s="121">
        <f>'F2 SAS'!T35+'F2 FHL'!T35+'F2 ETAT-COMMUNAL'!T35</f>
        <v>0</v>
      </c>
      <c r="U35" s="29" t="str">
        <f t="shared" si="4"/>
        <v>OK</v>
      </c>
      <c r="W35" s="121">
        <f>'F2 SAS'!W35+'F2 FHL'!W35+'F2 ETAT-COMMUNAL'!W35</f>
        <v>0</v>
      </c>
      <c r="Y35" s="73" t="str">
        <f t="shared" si="11"/>
        <v>OK</v>
      </c>
      <c r="AA35" s="72">
        <f t="shared" si="12"/>
        <v>0</v>
      </c>
    </row>
    <row r="36" spans="2:27" ht="15" customHeight="1" x14ac:dyDescent="0.45">
      <c r="B36" s="4"/>
      <c r="C36" s="1" t="str">
        <f>'F2 SAS'!C36</f>
        <v>Educateur instructeur</v>
      </c>
      <c r="D36" s="121">
        <f>'F2 SAS'!D36+'F2 FHL'!D36+'F2 ETAT-COMMUNAL'!D36</f>
        <v>0</v>
      </c>
      <c r="E36" s="27"/>
      <c r="F36" s="121">
        <f>'F2 SAS'!F36+'F2 FHL'!F36+'F2 ETAT-COMMUNAL'!F36</f>
        <v>0</v>
      </c>
      <c r="G36" s="121">
        <f>'F2 SAS'!G36+'F2 FHL'!G36+'F2 ETAT-COMMUNAL'!G36</f>
        <v>0</v>
      </c>
      <c r="H36" s="121">
        <f>'F2 SAS'!H36+'F2 FHL'!H36+'F2 ETAT-COMMUNAL'!H36</f>
        <v>0</v>
      </c>
      <c r="I36" s="121">
        <f>'F2 SAS'!I36+'F2 FHL'!I36+'F2 ETAT-COMMUNAL'!I36</f>
        <v>0</v>
      </c>
      <c r="J36" s="121">
        <f>'F2 SAS'!J36+'F2 FHL'!J36+'F2 ETAT-COMMUNAL'!J36</f>
        <v>0</v>
      </c>
      <c r="K36" s="121">
        <f>'F2 SAS'!K36+'F2 FHL'!K36+'F2 ETAT-COMMUNAL'!K36</f>
        <v>0</v>
      </c>
      <c r="L36" s="121">
        <f>'F2 SAS'!L36+'F2 FHL'!L36+'F2 ETAT-COMMUNAL'!L36</f>
        <v>0</v>
      </c>
      <c r="M36" s="121">
        <f>'F2 SAS'!M36+'F2 FHL'!M36+'F2 ETAT-COMMUNAL'!M36</f>
        <v>0</v>
      </c>
      <c r="N36" s="121">
        <f>'F2 SAS'!N36+'F2 FHL'!N36+'F2 ETAT-COMMUNAL'!N36</f>
        <v>0</v>
      </c>
      <c r="O36" s="121">
        <f>'F2 SAS'!O36+'F2 FHL'!O36+'F2 ETAT-COMMUNAL'!O36</f>
        <v>0</v>
      </c>
      <c r="P36" s="23"/>
      <c r="Q36" s="72">
        <f t="shared" si="9"/>
        <v>0</v>
      </c>
      <c r="R36" s="29" t="str">
        <f t="shared" si="10"/>
        <v>OK</v>
      </c>
      <c r="T36" s="121">
        <f>'F2 SAS'!T36+'F2 FHL'!T36+'F2 ETAT-COMMUNAL'!T36</f>
        <v>0</v>
      </c>
      <c r="U36" s="29" t="str">
        <f t="shared" si="4"/>
        <v>OK</v>
      </c>
      <c r="W36" s="121">
        <f>'F2 SAS'!W36+'F2 FHL'!W36+'F2 ETAT-COMMUNAL'!W36</f>
        <v>0</v>
      </c>
      <c r="Y36" s="73" t="str">
        <f t="shared" si="11"/>
        <v>OK</v>
      </c>
      <c r="AA36" s="72">
        <f t="shared" si="12"/>
        <v>0</v>
      </c>
    </row>
    <row r="37" spans="2:27" ht="15" customHeight="1" x14ac:dyDescent="0.45">
      <c r="B37" s="4"/>
      <c r="C37" s="1" t="str">
        <f>'F2 SAS'!C37</f>
        <v>Employé non diplômé</v>
      </c>
      <c r="D37" s="121">
        <f>'F2 SAS'!D37+'F2 FHL'!D37+'F2 ETAT-COMMUNAL'!D37</f>
        <v>0</v>
      </c>
      <c r="E37" s="27"/>
      <c r="F37" s="121">
        <f>'F2 SAS'!F37+'F2 FHL'!F37+'F2 ETAT-COMMUNAL'!F37</f>
        <v>0</v>
      </c>
      <c r="G37" s="121">
        <f>'F2 SAS'!G37+'F2 FHL'!G37+'F2 ETAT-COMMUNAL'!G37</f>
        <v>0</v>
      </c>
      <c r="H37" s="121">
        <f>'F2 SAS'!H37+'F2 FHL'!H37+'F2 ETAT-COMMUNAL'!H37</f>
        <v>0</v>
      </c>
      <c r="I37" s="121">
        <f>'F2 SAS'!I37+'F2 FHL'!I37+'F2 ETAT-COMMUNAL'!I37</f>
        <v>0</v>
      </c>
      <c r="J37" s="121">
        <f>'F2 SAS'!J37+'F2 FHL'!J37+'F2 ETAT-COMMUNAL'!J37</f>
        <v>0</v>
      </c>
      <c r="K37" s="121">
        <f>'F2 SAS'!K37+'F2 FHL'!K37+'F2 ETAT-COMMUNAL'!K37</f>
        <v>0</v>
      </c>
      <c r="L37" s="121">
        <f>'F2 SAS'!L37+'F2 FHL'!L37+'F2 ETAT-COMMUNAL'!L37</f>
        <v>0</v>
      </c>
      <c r="M37" s="121">
        <f>'F2 SAS'!M37+'F2 FHL'!M37+'F2 ETAT-COMMUNAL'!M37</f>
        <v>0</v>
      </c>
      <c r="N37" s="121">
        <f>'F2 SAS'!N37+'F2 FHL'!N37+'F2 ETAT-COMMUNAL'!N37</f>
        <v>0</v>
      </c>
      <c r="O37" s="121">
        <f>'F2 SAS'!O37+'F2 FHL'!O37+'F2 ETAT-COMMUNAL'!O37</f>
        <v>0</v>
      </c>
      <c r="P37" s="23"/>
      <c r="Q37" s="74">
        <f t="shared" si="9"/>
        <v>0</v>
      </c>
      <c r="R37" s="29" t="str">
        <f t="shared" si="10"/>
        <v>OK</v>
      </c>
      <c r="T37" s="121">
        <f>'F2 SAS'!T37+'F2 FHL'!T37+'F2 ETAT-COMMUNAL'!T37</f>
        <v>0</v>
      </c>
      <c r="U37" s="29" t="str">
        <f t="shared" si="4"/>
        <v>OK</v>
      </c>
      <c r="W37" s="121">
        <f>'F2 SAS'!W37+'F2 FHL'!W37+'F2 ETAT-COMMUNAL'!W37</f>
        <v>0</v>
      </c>
      <c r="Y37" s="73" t="str">
        <f t="shared" si="11"/>
        <v>OK</v>
      </c>
      <c r="AA37" s="72">
        <f t="shared" si="12"/>
        <v>0</v>
      </c>
    </row>
    <row r="38" spans="2:27" ht="15" customHeight="1" x14ac:dyDescent="0.45">
      <c r="B38" s="2"/>
      <c r="C38" s="20" t="s">
        <v>20</v>
      </c>
      <c r="D38" s="100"/>
      <c r="E38" s="27"/>
      <c r="F38" s="101"/>
      <c r="G38" s="102"/>
      <c r="H38" s="102"/>
      <c r="I38" s="102"/>
      <c r="J38" s="102"/>
      <c r="K38" s="102"/>
      <c r="L38" s="102"/>
      <c r="M38" s="102"/>
      <c r="N38" s="102"/>
      <c r="O38" s="100"/>
      <c r="P38" s="23"/>
      <c r="Q38" s="91"/>
      <c r="R38" s="21"/>
      <c r="T38" s="22"/>
      <c r="U38" s="21"/>
      <c r="W38" s="22"/>
      <c r="Y38" s="12"/>
      <c r="AA38" s="91"/>
    </row>
    <row r="39" spans="2:27" ht="15" customHeight="1" x14ac:dyDescent="0.45">
      <c r="B39" s="4"/>
      <c r="C39" s="1" t="str">
        <f>'F2 SAS'!C39</f>
        <v>Salarié avec CATP ou CAP</v>
      </c>
      <c r="D39" s="121">
        <f>'F2 SAS'!D39+'F2 FHL'!D39+'F2 ETAT-COMMUNAL'!D39</f>
        <v>0</v>
      </c>
      <c r="E39" s="27"/>
      <c r="F39" s="121">
        <f>'F2 SAS'!F39+'F2 FHL'!F39+'F2 ETAT-COMMUNAL'!F39</f>
        <v>0</v>
      </c>
      <c r="G39" s="121">
        <f>'F2 SAS'!G39+'F2 FHL'!G39+'F2 ETAT-COMMUNAL'!G39</f>
        <v>0</v>
      </c>
      <c r="H39" s="121">
        <f>'F2 SAS'!H39+'F2 FHL'!H39+'F2 ETAT-COMMUNAL'!H39</f>
        <v>0</v>
      </c>
      <c r="I39" s="121">
        <f>'F2 SAS'!I39+'F2 FHL'!I39+'F2 ETAT-COMMUNAL'!I39</f>
        <v>0</v>
      </c>
      <c r="J39" s="121">
        <f>'F2 SAS'!J39+'F2 FHL'!J39+'F2 ETAT-COMMUNAL'!J39</f>
        <v>0</v>
      </c>
      <c r="K39" s="121">
        <f>'F2 SAS'!K39+'F2 FHL'!K39+'F2 ETAT-COMMUNAL'!K39</f>
        <v>0</v>
      </c>
      <c r="L39" s="121">
        <f>'F2 SAS'!L39+'F2 FHL'!L39+'F2 ETAT-COMMUNAL'!L39</f>
        <v>0</v>
      </c>
      <c r="M39" s="121">
        <f>'F2 SAS'!M39+'F2 FHL'!M39+'F2 ETAT-COMMUNAL'!M39</f>
        <v>0</v>
      </c>
      <c r="N39" s="121">
        <f>'F2 SAS'!N39+'F2 FHL'!N39+'F2 ETAT-COMMUNAL'!N39</f>
        <v>0</v>
      </c>
      <c r="O39" s="121">
        <f>'F2 SAS'!O39+'F2 FHL'!O39+'F2 ETAT-COMMUNAL'!O39</f>
        <v>0</v>
      </c>
      <c r="P39" s="23"/>
      <c r="Q39" s="75">
        <f t="shared" ref="Q39:Q43" si="13">SUM(F39:O39)</f>
        <v>0</v>
      </c>
      <c r="R39" s="29" t="str">
        <f t="shared" ref="R39:R43" si="14">IF(Q39=D39,"OK",IF(D39&lt;&gt;Q39,"erreur"))</f>
        <v>OK</v>
      </c>
      <c r="T39" s="121">
        <f>'F2 SAS'!T39+'F2 FHL'!T39+'F2 ETAT-COMMUNAL'!T39</f>
        <v>0</v>
      </c>
      <c r="U39" s="29" t="str">
        <f t="shared" si="4"/>
        <v>OK</v>
      </c>
      <c r="W39" s="121">
        <f>'F2 SAS'!W39+'F2 FHL'!W39+'F2 ETAT-COMMUNAL'!W39</f>
        <v>0</v>
      </c>
      <c r="Y39" s="73" t="str">
        <f t="shared" ref="Y39:Y43" si="15">IF(D39="",IF(W39="","OK","erreur"),IF(W39&lt;&gt;"","OK","erreur"))</f>
        <v>OK</v>
      </c>
      <c r="AA39" s="72">
        <f>IFERROR(+W39*AA$61/W$61,0)</f>
        <v>0</v>
      </c>
    </row>
    <row r="40" spans="2:27" ht="15" customHeight="1" x14ac:dyDescent="0.45">
      <c r="B40" s="4"/>
      <c r="C40" s="1" t="str">
        <f>'F2 SAS'!C40</f>
        <v>Auxiliaire de vie/Auxiliaire économe</v>
      </c>
      <c r="D40" s="121">
        <f>'F2 SAS'!D40+'F2 FHL'!D40+'F2 ETAT-COMMUNAL'!D40</f>
        <v>0</v>
      </c>
      <c r="E40" s="27"/>
      <c r="F40" s="121">
        <f>'F2 SAS'!F40+'F2 FHL'!F40+'F2 ETAT-COMMUNAL'!F40</f>
        <v>0</v>
      </c>
      <c r="G40" s="121">
        <f>'F2 SAS'!G40+'F2 FHL'!G40+'F2 ETAT-COMMUNAL'!G40</f>
        <v>0</v>
      </c>
      <c r="H40" s="121">
        <f>'F2 SAS'!H40+'F2 FHL'!H40+'F2 ETAT-COMMUNAL'!H40</f>
        <v>0</v>
      </c>
      <c r="I40" s="121">
        <f>'F2 SAS'!I40+'F2 FHL'!I40+'F2 ETAT-COMMUNAL'!I40</f>
        <v>0</v>
      </c>
      <c r="J40" s="121">
        <f>'F2 SAS'!J40+'F2 FHL'!J40+'F2 ETAT-COMMUNAL'!J40</f>
        <v>0</v>
      </c>
      <c r="K40" s="121">
        <f>'F2 SAS'!K40+'F2 FHL'!K40+'F2 ETAT-COMMUNAL'!K40</f>
        <v>0</v>
      </c>
      <c r="L40" s="121">
        <f>'F2 SAS'!L40+'F2 FHL'!L40+'F2 ETAT-COMMUNAL'!L40</f>
        <v>0</v>
      </c>
      <c r="M40" s="121">
        <f>'F2 SAS'!M40+'F2 FHL'!M40+'F2 ETAT-COMMUNAL'!M40</f>
        <v>0</v>
      </c>
      <c r="N40" s="121">
        <f>'F2 SAS'!N40+'F2 FHL'!N40+'F2 ETAT-COMMUNAL'!N40</f>
        <v>0</v>
      </c>
      <c r="O40" s="121">
        <f>'F2 SAS'!O40+'F2 FHL'!O40+'F2 ETAT-COMMUNAL'!O40</f>
        <v>0</v>
      </c>
      <c r="P40" s="23"/>
      <c r="Q40" s="72">
        <f t="shared" si="13"/>
        <v>0</v>
      </c>
      <c r="R40" s="29" t="str">
        <f t="shared" si="14"/>
        <v>OK</v>
      </c>
      <c r="T40" s="121">
        <f>'F2 SAS'!T40+'F2 FHL'!T40+'F2 ETAT-COMMUNAL'!T40</f>
        <v>0</v>
      </c>
      <c r="U40" s="29" t="str">
        <f t="shared" si="4"/>
        <v>OK</v>
      </c>
      <c r="W40" s="121">
        <f>'F2 SAS'!W40+'F2 FHL'!W40+'F2 ETAT-COMMUNAL'!W40</f>
        <v>0</v>
      </c>
      <c r="Y40" s="73" t="str">
        <f t="shared" si="15"/>
        <v>OK</v>
      </c>
      <c r="AA40" s="72">
        <f>IFERROR(+W40*AA$61/W$61,0)</f>
        <v>0</v>
      </c>
    </row>
    <row r="41" spans="2:27" ht="15" customHeight="1" x14ac:dyDescent="0.45">
      <c r="B41" s="4"/>
      <c r="C41" s="1" t="str">
        <f>'F2 SAS'!C41</f>
        <v>Aide socio-familiale / AAQ</v>
      </c>
      <c r="D41" s="121">
        <f>'F2 SAS'!D41+'F2 FHL'!D41+'F2 ETAT-COMMUNAL'!D41</f>
        <v>0</v>
      </c>
      <c r="E41" s="27"/>
      <c r="F41" s="121">
        <f>'F2 SAS'!F41+'F2 FHL'!F41+'F2 ETAT-COMMUNAL'!F41</f>
        <v>0</v>
      </c>
      <c r="G41" s="121">
        <f>'F2 SAS'!G41+'F2 FHL'!G41+'F2 ETAT-COMMUNAL'!G41</f>
        <v>0</v>
      </c>
      <c r="H41" s="121">
        <f>'F2 SAS'!H41+'F2 FHL'!H41+'F2 ETAT-COMMUNAL'!H41</f>
        <v>0</v>
      </c>
      <c r="I41" s="121">
        <f>'F2 SAS'!I41+'F2 FHL'!I41+'F2 ETAT-COMMUNAL'!I41</f>
        <v>0</v>
      </c>
      <c r="J41" s="121">
        <f>'F2 SAS'!J41+'F2 FHL'!J41+'F2 ETAT-COMMUNAL'!J41</f>
        <v>0</v>
      </c>
      <c r="K41" s="121">
        <f>'F2 SAS'!K41+'F2 FHL'!K41+'F2 ETAT-COMMUNAL'!K41</f>
        <v>0</v>
      </c>
      <c r="L41" s="121">
        <f>'F2 SAS'!L41+'F2 FHL'!L41+'F2 ETAT-COMMUNAL'!L41</f>
        <v>0</v>
      </c>
      <c r="M41" s="121">
        <f>'F2 SAS'!M41+'F2 FHL'!M41+'F2 ETAT-COMMUNAL'!M41</f>
        <v>0</v>
      </c>
      <c r="N41" s="121">
        <f>'F2 SAS'!N41+'F2 FHL'!N41+'F2 ETAT-COMMUNAL'!N41</f>
        <v>0</v>
      </c>
      <c r="O41" s="121">
        <f>'F2 SAS'!O41+'F2 FHL'!O41+'F2 ETAT-COMMUNAL'!O41</f>
        <v>0</v>
      </c>
      <c r="P41" s="23"/>
      <c r="Q41" s="72">
        <f t="shared" si="13"/>
        <v>0</v>
      </c>
      <c r="R41" s="29" t="str">
        <f t="shared" si="14"/>
        <v>OK</v>
      </c>
      <c r="T41" s="121">
        <f>'F2 SAS'!T41+'F2 FHL'!T41+'F2 ETAT-COMMUNAL'!T41</f>
        <v>0</v>
      </c>
      <c r="U41" s="29" t="str">
        <f t="shared" si="4"/>
        <v>OK</v>
      </c>
      <c r="W41" s="121">
        <f>'F2 SAS'!W41+'F2 FHL'!W41+'F2 ETAT-COMMUNAL'!W41</f>
        <v>0</v>
      </c>
      <c r="Y41" s="73" t="str">
        <f t="shared" si="15"/>
        <v>OK</v>
      </c>
      <c r="AA41" s="72">
        <f>IFERROR(+W41*AA$61/W$61,0)</f>
        <v>0</v>
      </c>
    </row>
    <row r="42" spans="2:27" ht="15" customHeight="1" x14ac:dyDescent="0.45">
      <c r="B42" s="4"/>
      <c r="C42" s="1" t="str">
        <f>'F2 SAS'!C42</f>
        <v>Aide socio-familiale / AAQ en formation</v>
      </c>
      <c r="D42" s="121">
        <f>'F2 SAS'!D42+'F2 FHL'!D42+'F2 ETAT-COMMUNAL'!D42</f>
        <v>0</v>
      </c>
      <c r="E42" s="27"/>
      <c r="F42" s="121">
        <f>'F2 SAS'!F42+'F2 FHL'!F42+'F2 ETAT-COMMUNAL'!F42</f>
        <v>0</v>
      </c>
      <c r="G42" s="121">
        <f>'F2 SAS'!G42+'F2 FHL'!G42+'F2 ETAT-COMMUNAL'!G42</f>
        <v>0</v>
      </c>
      <c r="H42" s="121">
        <f>'F2 SAS'!H42+'F2 FHL'!H42+'F2 ETAT-COMMUNAL'!H42</f>
        <v>0</v>
      </c>
      <c r="I42" s="121">
        <f>'F2 SAS'!I42+'F2 FHL'!I42+'F2 ETAT-COMMUNAL'!I42</f>
        <v>0</v>
      </c>
      <c r="J42" s="121">
        <f>'F2 SAS'!J42+'F2 FHL'!J42+'F2 ETAT-COMMUNAL'!J42</f>
        <v>0</v>
      </c>
      <c r="K42" s="121">
        <f>'F2 SAS'!K42+'F2 FHL'!K42+'F2 ETAT-COMMUNAL'!K42</f>
        <v>0</v>
      </c>
      <c r="L42" s="121">
        <f>'F2 SAS'!L42+'F2 FHL'!L42+'F2 ETAT-COMMUNAL'!L42</f>
        <v>0</v>
      </c>
      <c r="M42" s="121">
        <f>'F2 SAS'!M42+'F2 FHL'!M42+'F2 ETAT-COMMUNAL'!M42</f>
        <v>0</v>
      </c>
      <c r="N42" s="121">
        <f>'F2 SAS'!N42+'F2 FHL'!N42+'F2 ETAT-COMMUNAL'!N42</f>
        <v>0</v>
      </c>
      <c r="O42" s="121">
        <f>'F2 SAS'!O42+'F2 FHL'!O42+'F2 ETAT-COMMUNAL'!O42</f>
        <v>0</v>
      </c>
      <c r="P42" s="23"/>
      <c r="Q42" s="72">
        <f t="shared" si="13"/>
        <v>0</v>
      </c>
      <c r="R42" s="29" t="str">
        <f t="shared" si="14"/>
        <v>OK</v>
      </c>
      <c r="T42" s="121">
        <f>'F2 SAS'!T42+'F2 FHL'!T42+'F2 ETAT-COMMUNAL'!T42</f>
        <v>0</v>
      </c>
      <c r="U42" s="29" t="str">
        <f t="shared" si="4"/>
        <v>OK</v>
      </c>
      <c r="W42" s="121">
        <f>'F2 SAS'!W42+'F2 FHL'!W42+'F2 ETAT-COMMUNAL'!W42</f>
        <v>0</v>
      </c>
      <c r="Y42" s="73" t="str">
        <f t="shared" si="15"/>
        <v>OK</v>
      </c>
      <c r="AA42" s="72">
        <f>IFERROR(+W42*AA$61/W$61,0)</f>
        <v>0</v>
      </c>
    </row>
    <row r="43" spans="2:27" ht="15" customHeight="1" x14ac:dyDescent="0.45">
      <c r="B43" s="4"/>
      <c r="C43" s="1" t="str">
        <f>'F2 SAS'!C43</f>
        <v>Salarié non diplômé</v>
      </c>
      <c r="D43" s="121">
        <f>'F2 SAS'!D43+'F2 FHL'!D43+'F2 ETAT-COMMUNAL'!D43</f>
        <v>0</v>
      </c>
      <c r="E43" s="27"/>
      <c r="F43" s="121">
        <f>'F2 SAS'!F43+'F2 FHL'!F43+'F2 ETAT-COMMUNAL'!F43</f>
        <v>0</v>
      </c>
      <c r="G43" s="121">
        <f>'F2 SAS'!G43+'F2 FHL'!G43+'F2 ETAT-COMMUNAL'!G43</f>
        <v>0</v>
      </c>
      <c r="H43" s="121">
        <f>'F2 SAS'!H43+'F2 FHL'!H43+'F2 ETAT-COMMUNAL'!H43</f>
        <v>0</v>
      </c>
      <c r="I43" s="121">
        <f>'F2 SAS'!I43+'F2 FHL'!I43+'F2 ETAT-COMMUNAL'!I43</f>
        <v>0</v>
      </c>
      <c r="J43" s="121">
        <f>'F2 SAS'!J43+'F2 FHL'!J43+'F2 ETAT-COMMUNAL'!J43</f>
        <v>0</v>
      </c>
      <c r="K43" s="121">
        <f>'F2 SAS'!K43+'F2 FHL'!K43+'F2 ETAT-COMMUNAL'!K43</f>
        <v>0</v>
      </c>
      <c r="L43" s="121">
        <f>'F2 SAS'!L43+'F2 FHL'!L43+'F2 ETAT-COMMUNAL'!L43</f>
        <v>0</v>
      </c>
      <c r="M43" s="121">
        <f>'F2 SAS'!M43+'F2 FHL'!M43+'F2 ETAT-COMMUNAL'!M43</f>
        <v>0</v>
      </c>
      <c r="N43" s="121">
        <f>'F2 SAS'!N43+'F2 FHL'!N43+'F2 ETAT-COMMUNAL'!N43</f>
        <v>0</v>
      </c>
      <c r="O43" s="121">
        <f>'F2 SAS'!O43+'F2 FHL'!O43+'F2 ETAT-COMMUNAL'!O43</f>
        <v>0</v>
      </c>
      <c r="P43" s="23"/>
      <c r="Q43" s="72">
        <f t="shared" si="13"/>
        <v>0</v>
      </c>
      <c r="R43" s="29" t="str">
        <f t="shared" si="14"/>
        <v>OK</v>
      </c>
      <c r="T43" s="121">
        <f>'F2 SAS'!T43+'F2 FHL'!T43+'F2 ETAT-COMMUNAL'!T43</f>
        <v>0</v>
      </c>
      <c r="U43" s="29" t="str">
        <f t="shared" si="4"/>
        <v>OK</v>
      </c>
      <c r="W43" s="121">
        <f>'F2 SAS'!W43+'F2 FHL'!W43+'F2 ETAT-COMMUNAL'!W43</f>
        <v>0</v>
      </c>
      <c r="Y43" s="73" t="str">
        <f t="shared" si="15"/>
        <v>OK</v>
      </c>
      <c r="AA43" s="72">
        <f>IFERROR(+W43*AA$61/W$61,0)</f>
        <v>0</v>
      </c>
    </row>
    <row r="44" spans="2:27" ht="15" customHeight="1" x14ac:dyDescent="0.45">
      <c r="B44" s="2" t="s">
        <v>17</v>
      </c>
      <c r="C44" s="3"/>
      <c r="D44" s="100"/>
      <c r="E44" s="27"/>
      <c r="F44" s="101"/>
      <c r="G44" s="102"/>
      <c r="H44" s="102"/>
      <c r="I44" s="102"/>
      <c r="J44" s="102"/>
      <c r="K44" s="102"/>
      <c r="L44" s="102"/>
      <c r="M44" s="102"/>
      <c r="N44" s="102"/>
      <c r="O44" s="100"/>
      <c r="P44" s="23"/>
      <c r="Q44" s="91"/>
      <c r="R44" s="21"/>
      <c r="T44" s="22"/>
      <c r="U44" s="21"/>
      <c r="W44" s="91"/>
      <c r="Y44" s="12"/>
      <c r="AA44" s="91"/>
    </row>
    <row r="45" spans="2:27" ht="15" customHeight="1" x14ac:dyDescent="0.45">
      <c r="B45" s="4"/>
      <c r="C45" s="1" t="str">
        <f>'F2 SAS'!C45</f>
        <v>Universitaire</v>
      </c>
      <c r="D45" s="121">
        <f>'F2 SAS'!D45+'F2 FHL'!D45+'F2 ETAT-COMMUNAL'!D45</f>
        <v>0</v>
      </c>
      <c r="E45" s="27"/>
      <c r="F45" s="121">
        <f>'F2 SAS'!F45+'F2 FHL'!F45+'F2 ETAT-COMMUNAL'!F45</f>
        <v>0</v>
      </c>
      <c r="G45" s="121">
        <f>'F2 SAS'!G45+'F2 FHL'!G45+'F2 ETAT-COMMUNAL'!G45</f>
        <v>0</v>
      </c>
      <c r="H45" s="121">
        <f>'F2 SAS'!H45+'F2 FHL'!H45+'F2 ETAT-COMMUNAL'!H45</f>
        <v>0</v>
      </c>
      <c r="I45" s="121">
        <f>'F2 SAS'!I45+'F2 FHL'!I45+'F2 ETAT-COMMUNAL'!I45</f>
        <v>0</v>
      </c>
      <c r="J45" s="121">
        <f>'F2 SAS'!J45+'F2 FHL'!J45+'F2 ETAT-COMMUNAL'!J45</f>
        <v>0</v>
      </c>
      <c r="K45" s="121">
        <f>'F2 SAS'!K45+'F2 FHL'!K45+'F2 ETAT-COMMUNAL'!K45</f>
        <v>0</v>
      </c>
      <c r="L45" s="121">
        <f>'F2 SAS'!L45+'F2 FHL'!L45+'F2 ETAT-COMMUNAL'!L45</f>
        <v>0</v>
      </c>
      <c r="M45" s="121">
        <f>'F2 SAS'!M45+'F2 FHL'!M45+'F2 ETAT-COMMUNAL'!M45</f>
        <v>0</v>
      </c>
      <c r="N45" s="121">
        <f>'F2 SAS'!N45+'F2 FHL'!N45+'F2 ETAT-COMMUNAL'!N45</f>
        <v>0</v>
      </c>
      <c r="O45" s="121">
        <f>'F2 SAS'!O45+'F2 FHL'!O45+'F2 ETAT-COMMUNAL'!O45</f>
        <v>0</v>
      </c>
      <c r="P45" s="99"/>
      <c r="Q45" s="72">
        <f t="shared" ref="Q45:Q52" si="16">SUM(F45:O45)</f>
        <v>0</v>
      </c>
      <c r="R45" s="29" t="str">
        <f t="shared" ref="R45:R52" si="17">IF(Q45=D45,"OK",IF(D45&lt;&gt;Q45,"erreur"))</f>
        <v>OK</v>
      </c>
      <c r="T45" s="121">
        <f>'F2 SAS'!T45+'F2 FHL'!T45+'F2 ETAT-COMMUNAL'!T45</f>
        <v>0</v>
      </c>
      <c r="U45" s="29" t="str">
        <f t="shared" si="4"/>
        <v>OK</v>
      </c>
      <c r="W45" s="121">
        <f>'F2 SAS'!W45+'F2 FHL'!W45+'F2 ETAT-COMMUNAL'!W45</f>
        <v>0</v>
      </c>
      <c r="Y45" s="73" t="str">
        <f t="shared" ref="Y45:Y52" si="18">IF(D45="",IF(W45="","OK","erreur"),IF(W45&lt;&gt;"","OK","erreur"))</f>
        <v>OK</v>
      </c>
      <c r="AA45" s="72">
        <f t="shared" ref="AA45:AA52" si="19">IFERROR(+W45*AA$61/W$61,0)</f>
        <v>0</v>
      </c>
    </row>
    <row r="46" spans="2:27" ht="15" customHeight="1" x14ac:dyDescent="0.45">
      <c r="B46" s="4"/>
      <c r="C46" s="1" t="str">
        <f>'F2 SAS'!C46</f>
        <v>Bachelor</v>
      </c>
      <c r="D46" s="121">
        <f>'F2 SAS'!D46+'F2 FHL'!D46+'F2 ETAT-COMMUNAL'!D46</f>
        <v>0</v>
      </c>
      <c r="E46" s="27"/>
      <c r="F46" s="121">
        <f>'F2 SAS'!F46+'F2 FHL'!F46+'F2 ETAT-COMMUNAL'!F46</f>
        <v>0</v>
      </c>
      <c r="G46" s="121">
        <f>'F2 SAS'!G46+'F2 FHL'!G46+'F2 ETAT-COMMUNAL'!G46</f>
        <v>0</v>
      </c>
      <c r="H46" s="121">
        <f>'F2 SAS'!H46+'F2 FHL'!H46+'F2 ETAT-COMMUNAL'!H46</f>
        <v>0</v>
      </c>
      <c r="I46" s="121">
        <f>'F2 SAS'!I46+'F2 FHL'!I46+'F2 ETAT-COMMUNAL'!I46</f>
        <v>0</v>
      </c>
      <c r="J46" s="121">
        <f>'F2 SAS'!J46+'F2 FHL'!J46+'F2 ETAT-COMMUNAL'!J46</f>
        <v>0</v>
      </c>
      <c r="K46" s="121">
        <f>'F2 SAS'!K46+'F2 FHL'!K46+'F2 ETAT-COMMUNAL'!K46</f>
        <v>0</v>
      </c>
      <c r="L46" s="121">
        <f>'F2 SAS'!L46+'F2 FHL'!L46+'F2 ETAT-COMMUNAL'!L46</f>
        <v>0</v>
      </c>
      <c r="M46" s="121">
        <f>'F2 SAS'!M46+'F2 FHL'!M46+'F2 ETAT-COMMUNAL'!M46</f>
        <v>0</v>
      </c>
      <c r="N46" s="121">
        <f>'F2 SAS'!N46+'F2 FHL'!N46+'F2 ETAT-COMMUNAL'!N46</f>
        <v>0</v>
      </c>
      <c r="O46" s="121">
        <f>'F2 SAS'!O46+'F2 FHL'!O46+'F2 ETAT-COMMUNAL'!O46</f>
        <v>0</v>
      </c>
      <c r="P46" s="99"/>
      <c r="Q46" s="72">
        <f t="shared" si="16"/>
        <v>0</v>
      </c>
      <c r="R46" s="29" t="str">
        <f t="shared" si="17"/>
        <v>OK</v>
      </c>
      <c r="T46" s="121">
        <f>'F2 SAS'!T46+'F2 FHL'!T46+'F2 ETAT-COMMUNAL'!T46</f>
        <v>0</v>
      </c>
      <c r="U46" s="29" t="str">
        <f t="shared" si="4"/>
        <v>OK</v>
      </c>
      <c r="W46" s="121">
        <f>'F2 SAS'!W46+'F2 FHL'!W46+'F2 ETAT-COMMUNAL'!W46</f>
        <v>0</v>
      </c>
      <c r="Y46" s="73" t="str">
        <f t="shared" si="18"/>
        <v>OK</v>
      </c>
      <c r="AA46" s="72">
        <f t="shared" si="19"/>
        <v>0</v>
      </c>
    </row>
    <row r="47" spans="2:27" ht="15" customHeight="1" x14ac:dyDescent="0.45">
      <c r="B47" s="4"/>
      <c r="C47" s="1" t="str">
        <f>'F2 SAS'!C47</f>
        <v>BTS</v>
      </c>
      <c r="D47" s="121">
        <f>'F2 SAS'!D47+'F2 FHL'!D47+'F2 ETAT-COMMUNAL'!D47</f>
        <v>0</v>
      </c>
      <c r="E47" s="27"/>
      <c r="F47" s="121">
        <f>'F2 SAS'!F47+'F2 FHL'!F47+'F2 ETAT-COMMUNAL'!F47</f>
        <v>0</v>
      </c>
      <c r="G47" s="121">
        <f>'F2 SAS'!G47+'F2 FHL'!G47+'F2 ETAT-COMMUNAL'!G47</f>
        <v>0</v>
      </c>
      <c r="H47" s="121">
        <f>'F2 SAS'!H47+'F2 FHL'!H47+'F2 ETAT-COMMUNAL'!H47</f>
        <v>0</v>
      </c>
      <c r="I47" s="121">
        <f>'F2 SAS'!I47+'F2 FHL'!I47+'F2 ETAT-COMMUNAL'!I47</f>
        <v>0</v>
      </c>
      <c r="J47" s="121">
        <f>'F2 SAS'!J47+'F2 FHL'!J47+'F2 ETAT-COMMUNAL'!J47</f>
        <v>0</v>
      </c>
      <c r="K47" s="121">
        <f>'F2 SAS'!K47+'F2 FHL'!K47+'F2 ETAT-COMMUNAL'!K47</f>
        <v>0</v>
      </c>
      <c r="L47" s="121">
        <f>'F2 SAS'!L47+'F2 FHL'!L47+'F2 ETAT-COMMUNAL'!L47</f>
        <v>0</v>
      </c>
      <c r="M47" s="121">
        <f>'F2 SAS'!M47+'F2 FHL'!M47+'F2 ETAT-COMMUNAL'!M47</f>
        <v>0</v>
      </c>
      <c r="N47" s="121">
        <f>'F2 SAS'!N47+'F2 FHL'!N47+'F2 ETAT-COMMUNAL'!N47</f>
        <v>0</v>
      </c>
      <c r="O47" s="121">
        <f>'F2 SAS'!O47+'F2 FHL'!O47+'F2 ETAT-COMMUNAL'!O47</f>
        <v>0</v>
      </c>
      <c r="P47" s="99"/>
      <c r="Q47" s="72">
        <f t="shared" si="16"/>
        <v>0</v>
      </c>
      <c r="R47" s="29" t="str">
        <f t="shared" si="17"/>
        <v>OK</v>
      </c>
      <c r="T47" s="121">
        <f>'F2 SAS'!T47+'F2 FHL'!T47+'F2 ETAT-COMMUNAL'!T47</f>
        <v>0</v>
      </c>
      <c r="U47" s="29" t="str">
        <f t="shared" si="4"/>
        <v>OK</v>
      </c>
      <c r="W47" s="121">
        <f>'F2 SAS'!W47+'F2 FHL'!W47+'F2 ETAT-COMMUNAL'!W47</f>
        <v>0</v>
      </c>
      <c r="Y47" s="73" t="str">
        <f t="shared" si="18"/>
        <v>OK</v>
      </c>
      <c r="AA47" s="72">
        <f t="shared" si="19"/>
        <v>0</v>
      </c>
    </row>
    <row r="48" spans="2:27" ht="15" customHeight="1" x14ac:dyDescent="0.45">
      <c r="B48" s="4"/>
      <c r="C48" s="1" t="str">
        <f>'F2 SAS'!C48</f>
        <v>Bac</v>
      </c>
      <c r="D48" s="121">
        <f>'F2 SAS'!D48+'F2 FHL'!D48+'F2 ETAT-COMMUNAL'!D48</f>
        <v>0</v>
      </c>
      <c r="E48" s="27"/>
      <c r="F48" s="121">
        <f>'F2 SAS'!F48+'F2 FHL'!F48+'F2 ETAT-COMMUNAL'!F48</f>
        <v>0</v>
      </c>
      <c r="G48" s="121">
        <f>'F2 SAS'!G48+'F2 FHL'!G48+'F2 ETAT-COMMUNAL'!G48</f>
        <v>0</v>
      </c>
      <c r="H48" s="121">
        <f>'F2 SAS'!H48+'F2 FHL'!H48+'F2 ETAT-COMMUNAL'!H48</f>
        <v>0</v>
      </c>
      <c r="I48" s="121">
        <f>'F2 SAS'!I48+'F2 FHL'!I48+'F2 ETAT-COMMUNAL'!I48</f>
        <v>0</v>
      </c>
      <c r="J48" s="121">
        <f>'F2 SAS'!J48+'F2 FHL'!J48+'F2 ETAT-COMMUNAL'!J48</f>
        <v>0</v>
      </c>
      <c r="K48" s="121">
        <f>'F2 SAS'!K48+'F2 FHL'!K48+'F2 ETAT-COMMUNAL'!K48</f>
        <v>0</v>
      </c>
      <c r="L48" s="121">
        <f>'F2 SAS'!L48+'F2 FHL'!L48+'F2 ETAT-COMMUNAL'!L48</f>
        <v>0</v>
      </c>
      <c r="M48" s="121">
        <f>'F2 SAS'!M48+'F2 FHL'!M48+'F2 ETAT-COMMUNAL'!M48</f>
        <v>0</v>
      </c>
      <c r="N48" s="121">
        <f>'F2 SAS'!N48+'F2 FHL'!N48+'F2 ETAT-COMMUNAL'!N48</f>
        <v>0</v>
      </c>
      <c r="O48" s="121">
        <f>'F2 SAS'!O48+'F2 FHL'!O48+'F2 ETAT-COMMUNAL'!O48</f>
        <v>0</v>
      </c>
      <c r="P48" s="99"/>
      <c r="Q48" s="72">
        <f t="shared" si="16"/>
        <v>0</v>
      </c>
      <c r="R48" s="29" t="str">
        <f t="shared" si="17"/>
        <v>OK</v>
      </c>
      <c r="T48" s="121">
        <f>'F2 SAS'!T48+'F2 FHL'!T48+'F2 ETAT-COMMUNAL'!T48</f>
        <v>0</v>
      </c>
      <c r="U48" s="29" t="str">
        <f t="shared" si="4"/>
        <v>OK</v>
      </c>
      <c r="W48" s="121">
        <f>'F2 SAS'!W48+'F2 FHL'!W48+'F2 ETAT-COMMUNAL'!W48</f>
        <v>0</v>
      </c>
      <c r="Y48" s="73" t="str">
        <f t="shared" si="18"/>
        <v>OK</v>
      </c>
      <c r="AA48" s="72">
        <f t="shared" si="19"/>
        <v>0</v>
      </c>
    </row>
    <row r="49" spans="2:28" ht="15" customHeight="1" x14ac:dyDescent="0.45">
      <c r="B49" s="4"/>
      <c r="C49" s="1" t="str">
        <f>'F2 SAS'!C49</f>
        <v>Salarié avec 3ième sec. ou ens. moyen</v>
      </c>
      <c r="D49" s="121">
        <f>'F2 SAS'!D49+'F2 FHL'!D49+'F2 ETAT-COMMUNAL'!D49</f>
        <v>0</v>
      </c>
      <c r="E49" s="27"/>
      <c r="F49" s="121">
        <f>'F2 SAS'!F49+'F2 FHL'!F49+'F2 ETAT-COMMUNAL'!F49</f>
        <v>0</v>
      </c>
      <c r="G49" s="121">
        <f>'F2 SAS'!G49+'F2 FHL'!G49+'F2 ETAT-COMMUNAL'!G49</f>
        <v>0</v>
      </c>
      <c r="H49" s="121">
        <f>'F2 SAS'!H49+'F2 FHL'!H49+'F2 ETAT-COMMUNAL'!H49</f>
        <v>0</v>
      </c>
      <c r="I49" s="121">
        <f>'F2 SAS'!I49+'F2 FHL'!I49+'F2 ETAT-COMMUNAL'!I49</f>
        <v>0</v>
      </c>
      <c r="J49" s="121">
        <f>'F2 SAS'!J49+'F2 FHL'!J49+'F2 ETAT-COMMUNAL'!J49</f>
        <v>0</v>
      </c>
      <c r="K49" s="121">
        <f>'F2 SAS'!K49+'F2 FHL'!K49+'F2 ETAT-COMMUNAL'!K49</f>
        <v>0</v>
      </c>
      <c r="L49" s="121">
        <f>'F2 SAS'!L49+'F2 FHL'!L49+'F2 ETAT-COMMUNAL'!L49</f>
        <v>0</v>
      </c>
      <c r="M49" s="121">
        <f>'F2 SAS'!M49+'F2 FHL'!M49+'F2 ETAT-COMMUNAL'!M49</f>
        <v>0</v>
      </c>
      <c r="N49" s="121">
        <f>'F2 SAS'!N49+'F2 FHL'!N49+'F2 ETAT-COMMUNAL'!N49</f>
        <v>0</v>
      </c>
      <c r="O49" s="121">
        <f>'F2 SAS'!O49+'F2 FHL'!O49+'F2 ETAT-COMMUNAL'!O49</f>
        <v>0</v>
      </c>
      <c r="P49" s="99"/>
      <c r="Q49" s="72">
        <f t="shared" si="16"/>
        <v>0</v>
      </c>
      <c r="R49" s="29" t="str">
        <f t="shared" si="17"/>
        <v>OK</v>
      </c>
      <c r="T49" s="121">
        <f>'F2 SAS'!T49+'F2 FHL'!T49+'F2 ETAT-COMMUNAL'!T49</f>
        <v>0</v>
      </c>
      <c r="U49" s="29" t="str">
        <f t="shared" si="4"/>
        <v>OK</v>
      </c>
      <c r="W49" s="121">
        <f>'F2 SAS'!W49+'F2 FHL'!W49+'F2 ETAT-COMMUNAL'!W49</f>
        <v>0</v>
      </c>
      <c r="Y49" s="73" t="str">
        <f t="shared" si="18"/>
        <v>OK</v>
      </c>
      <c r="AA49" s="72">
        <f t="shared" si="19"/>
        <v>0</v>
      </c>
    </row>
    <row r="50" spans="2:28" ht="15" customHeight="1" x14ac:dyDescent="0.45">
      <c r="B50" s="4"/>
      <c r="C50" s="1" t="str">
        <f>'F2 SAS'!C50</f>
        <v>Salarié avec 5ième sec. ou 9ième moyen</v>
      </c>
      <c r="D50" s="121">
        <f>'F2 SAS'!D50+'F2 FHL'!D50+'F2 ETAT-COMMUNAL'!D50</f>
        <v>0</v>
      </c>
      <c r="E50" s="27"/>
      <c r="F50" s="121">
        <f>'F2 SAS'!F50+'F2 FHL'!F50+'F2 ETAT-COMMUNAL'!F50</f>
        <v>0</v>
      </c>
      <c r="G50" s="121">
        <f>'F2 SAS'!G50+'F2 FHL'!G50+'F2 ETAT-COMMUNAL'!G50</f>
        <v>0</v>
      </c>
      <c r="H50" s="121">
        <f>'F2 SAS'!H50+'F2 FHL'!H50+'F2 ETAT-COMMUNAL'!H50</f>
        <v>0</v>
      </c>
      <c r="I50" s="121">
        <f>'F2 SAS'!I50+'F2 FHL'!I50+'F2 ETAT-COMMUNAL'!I50</f>
        <v>0</v>
      </c>
      <c r="J50" s="121">
        <f>'F2 SAS'!J50+'F2 FHL'!J50+'F2 ETAT-COMMUNAL'!J50</f>
        <v>0</v>
      </c>
      <c r="K50" s="121">
        <f>'F2 SAS'!K50+'F2 FHL'!K50+'F2 ETAT-COMMUNAL'!K50</f>
        <v>0</v>
      </c>
      <c r="L50" s="121">
        <f>'F2 SAS'!L50+'F2 FHL'!L50+'F2 ETAT-COMMUNAL'!L50</f>
        <v>0</v>
      </c>
      <c r="M50" s="121">
        <f>'F2 SAS'!M50+'F2 FHL'!M50+'F2 ETAT-COMMUNAL'!M50</f>
        <v>0</v>
      </c>
      <c r="N50" s="121">
        <f>'F2 SAS'!N50+'F2 FHL'!N50+'F2 ETAT-COMMUNAL'!N50</f>
        <v>0</v>
      </c>
      <c r="O50" s="121">
        <f>'F2 SAS'!O50+'F2 FHL'!O50+'F2 ETAT-COMMUNAL'!O50</f>
        <v>0</v>
      </c>
      <c r="P50" s="99"/>
      <c r="Q50" s="72">
        <f t="shared" si="16"/>
        <v>0</v>
      </c>
      <c r="R50" s="29" t="str">
        <f t="shared" si="17"/>
        <v>OK</v>
      </c>
      <c r="T50" s="121">
        <f>'F2 SAS'!T50+'F2 FHL'!T50+'F2 ETAT-COMMUNAL'!T50</f>
        <v>0</v>
      </c>
      <c r="U50" s="29" t="str">
        <f t="shared" si="4"/>
        <v>OK</v>
      </c>
      <c r="W50" s="121">
        <f>'F2 SAS'!W50+'F2 FHL'!W50+'F2 ETAT-COMMUNAL'!W50</f>
        <v>0</v>
      </c>
      <c r="Y50" s="73" t="str">
        <f t="shared" si="18"/>
        <v>OK</v>
      </c>
      <c r="AA50" s="72">
        <f t="shared" si="19"/>
        <v>0</v>
      </c>
    </row>
    <row r="51" spans="2:28" ht="15" customHeight="1" x14ac:dyDescent="0.45">
      <c r="B51" s="4"/>
      <c r="C51" s="1" t="str">
        <f>'F2 SAS'!C51</f>
        <v>Salarié sans 5ième sec. ou 9ième moyen</v>
      </c>
      <c r="D51" s="121">
        <f>'F2 SAS'!D51+'F2 FHL'!D51+'F2 ETAT-COMMUNAL'!D51</f>
        <v>0</v>
      </c>
      <c r="E51" s="27"/>
      <c r="F51" s="121">
        <f>'F2 SAS'!F51+'F2 FHL'!F51+'F2 ETAT-COMMUNAL'!F51</f>
        <v>0</v>
      </c>
      <c r="G51" s="121">
        <f>'F2 SAS'!G51+'F2 FHL'!G51+'F2 ETAT-COMMUNAL'!G51</f>
        <v>0</v>
      </c>
      <c r="H51" s="121">
        <f>'F2 SAS'!H51+'F2 FHL'!H51+'F2 ETAT-COMMUNAL'!H51</f>
        <v>0</v>
      </c>
      <c r="I51" s="121">
        <f>'F2 SAS'!I51+'F2 FHL'!I51+'F2 ETAT-COMMUNAL'!I51</f>
        <v>0</v>
      </c>
      <c r="J51" s="121">
        <f>'F2 SAS'!J51+'F2 FHL'!J51+'F2 ETAT-COMMUNAL'!J51</f>
        <v>0</v>
      </c>
      <c r="K51" s="121">
        <f>'F2 SAS'!K51+'F2 FHL'!K51+'F2 ETAT-COMMUNAL'!K51</f>
        <v>0</v>
      </c>
      <c r="L51" s="121">
        <f>'F2 SAS'!L51+'F2 FHL'!L51+'F2 ETAT-COMMUNAL'!L51</f>
        <v>0</v>
      </c>
      <c r="M51" s="121">
        <f>'F2 SAS'!M51+'F2 FHL'!M51+'F2 ETAT-COMMUNAL'!M51</f>
        <v>0</v>
      </c>
      <c r="N51" s="121">
        <f>'F2 SAS'!N51+'F2 FHL'!N51+'F2 ETAT-COMMUNAL'!N51</f>
        <v>0</v>
      </c>
      <c r="O51" s="121">
        <f>'F2 SAS'!O51+'F2 FHL'!O51+'F2 ETAT-COMMUNAL'!O51</f>
        <v>0</v>
      </c>
      <c r="P51" s="99"/>
      <c r="Q51" s="72">
        <f t="shared" si="16"/>
        <v>0</v>
      </c>
      <c r="R51" s="29" t="str">
        <f t="shared" si="17"/>
        <v>OK</v>
      </c>
      <c r="T51" s="121">
        <f>'F2 SAS'!T51+'F2 FHL'!T51+'F2 ETAT-COMMUNAL'!T51</f>
        <v>0</v>
      </c>
      <c r="U51" s="29" t="str">
        <f t="shared" si="4"/>
        <v>OK</v>
      </c>
      <c r="W51" s="121">
        <f>'F2 SAS'!W51+'F2 FHL'!W51+'F2 ETAT-COMMUNAL'!W51</f>
        <v>0</v>
      </c>
      <c r="Y51" s="73" t="str">
        <f t="shared" si="18"/>
        <v>OK</v>
      </c>
      <c r="AA51" s="72">
        <f t="shared" si="19"/>
        <v>0</v>
      </c>
    </row>
    <row r="52" spans="2:28" ht="15" customHeight="1" x14ac:dyDescent="0.45">
      <c r="B52" s="4"/>
      <c r="C52" s="1" t="str">
        <f>'F2 SAS'!C52</f>
        <v>Salarié non diplômé</v>
      </c>
      <c r="D52" s="121">
        <f>'F2 SAS'!D52+'F2 FHL'!D52+'F2 ETAT-COMMUNAL'!D52</f>
        <v>0</v>
      </c>
      <c r="E52" s="27"/>
      <c r="F52" s="121">
        <f>'F2 SAS'!F52+'F2 FHL'!F52+'F2 ETAT-COMMUNAL'!F52</f>
        <v>0</v>
      </c>
      <c r="G52" s="121">
        <f>'F2 SAS'!G52+'F2 FHL'!G52+'F2 ETAT-COMMUNAL'!G52</f>
        <v>0</v>
      </c>
      <c r="H52" s="121">
        <f>'F2 SAS'!H52+'F2 FHL'!H52+'F2 ETAT-COMMUNAL'!H52</f>
        <v>0</v>
      </c>
      <c r="I52" s="121">
        <f>'F2 SAS'!I52+'F2 FHL'!I52+'F2 ETAT-COMMUNAL'!I52</f>
        <v>0</v>
      </c>
      <c r="J52" s="121">
        <f>'F2 SAS'!J52+'F2 FHL'!J52+'F2 ETAT-COMMUNAL'!J52</f>
        <v>0</v>
      </c>
      <c r="K52" s="121">
        <f>'F2 SAS'!K52+'F2 FHL'!K52+'F2 ETAT-COMMUNAL'!K52</f>
        <v>0</v>
      </c>
      <c r="L52" s="121">
        <f>'F2 SAS'!L52+'F2 FHL'!L52+'F2 ETAT-COMMUNAL'!L52</f>
        <v>0</v>
      </c>
      <c r="M52" s="121">
        <f>'F2 SAS'!M52+'F2 FHL'!M52+'F2 ETAT-COMMUNAL'!M52</f>
        <v>0</v>
      </c>
      <c r="N52" s="121">
        <f>'F2 SAS'!N52+'F2 FHL'!N52+'F2 ETAT-COMMUNAL'!N52</f>
        <v>0</v>
      </c>
      <c r="O52" s="121">
        <f>'F2 SAS'!O52+'F2 FHL'!O52+'F2 ETAT-COMMUNAL'!O52</f>
        <v>0</v>
      </c>
      <c r="P52" s="99"/>
      <c r="Q52" s="74">
        <f t="shared" si="16"/>
        <v>0</v>
      </c>
      <c r="R52" s="29" t="str">
        <f t="shared" si="17"/>
        <v>OK</v>
      </c>
      <c r="T52" s="121">
        <f>'F2 SAS'!T52+'F2 FHL'!T52+'F2 ETAT-COMMUNAL'!T52</f>
        <v>0</v>
      </c>
      <c r="U52" s="29" t="str">
        <f t="shared" si="4"/>
        <v>OK</v>
      </c>
      <c r="W52" s="121">
        <f>'F2 SAS'!W52+'F2 FHL'!W52+'F2 ETAT-COMMUNAL'!W52</f>
        <v>0</v>
      </c>
      <c r="Y52" s="73" t="str">
        <f t="shared" si="18"/>
        <v>OK</v>
      </c>
      <c r="AA52" s="72">
        <f t="shared" si="19"/>
        <v>0</v>
      </c>
    </row>
    <row r="53" spans="2:28" ht="15" customHeight="1" x14ac:dyDescent="0.45">
      <c r="B53" s="2" t="s">
        <v>33</v>
      </c>
      <c r="C53" s="3"/>
      <c r="D53" s="100"/>
      <c r="E53" s="27"/>
      <c r="F53" s="101"/>
      <c r="G53" s="102"/>
      <c r="H53" s="102"/>
      <c r="I53" s="102"/>
      <c r="J53" s="102"/>
      <c r="K53" s="102"/>
      <c r="L53" s="102"/>
      <c r="M53" s="102"/>
      <c r="N53" s="102"/>
      <c r="O53" s="100"/>
      <c r="P53" s="23"/>
      <c r="Q53" s="91"/>
      <c r="R53" s="21"/>
      <c r="T53" s="22"/>
      <c r="U53" s="21"/>
      <c r="W53" s="22"/>
      <c r="Y53" s="12"/>
      <c r="AA53" s="91"/>
    </row>
    <row r="54" spans="2:28" ht="15" customHeight="1" x14ac:dyDescent="0.45">
      <c r="B54" s="4"/>
      <c r="C54" s="1" t="str">
        <f>'F2 SAS'!C54</f>
        <v>Salarié avec CATP ou CAP</v>
      </c>
      <c r="D54" s="121">
        <f>'F2 SAS'!D54+'F2 FHL'!D54+'F2 ETAT-COMMUNAL'!D54</f>
        <v>0</v>
      </c>
      <c r="E54" s="27"/>
      <c r="F54" s="121">
        <f>'F2 SAS'!F54+'F2 FHL'!F54+'F2 ETAT-COMMUNAL'!F54</f>
        <v>0</v>
      </c>
      <c r="G54" s="121">
        <f>'F2 SAS'!G54+'F2 FHL'!G54+'F2 ETAT-COMMUNAL'!G54</f>
        <v>0</v>
      </c>
      <c r="H54" s="121">
        <f>'F2 SAS'!H54+'F2 FHL'!H54+'F2 ETAT-COMMUNAL'!H54</f>
        <v>0</v>
      </c>
      <c r="I54" s="121">
        <f>'F2 SAS'!I54+'F2 FHL'!I54+'F2 ETAT-COMMUNAL'!I54</f>
        <v>0</v>
      </c>
      <c r="J54" s="121">
        <f>'F2 SAS'!J54+'F2 FHL'!J54+'F2 ETAT-COMMUNAL'!J54</f>
        <v>0</v>
      </c>
      <c r="K54" s="121">
        <f>'F2 SAS'!K54+'F2 FHL'!K54+'F2 ETAT-COMMUNAL'!K54</f>
        <v>0</v>
      </c>
      <c r="L54" s="121">
        <f>'F2 SAS'!L54+'F2 FHL'!L54+'F2 ETAT-COMMUNAL'!L54</f>
        <v>0</v>
      </c>
      <c r="M54" s="121">
        <f>'F2 SAS'!M54+'F2 FHL'!M54+'F2 ETAT-COMMUNAL'!M54</f>
        <v>0</v>
      </c>
      <c r="N54" s="121">
        <f>'F2 SAS'!N54+'F2 FHL'!N54+'F2 ETAT-COMMUNAL'!N54</f>
        <v>0</v>
      </c>
      <c r="O54" s="121">
        <f>'F2 SAS'!O54+'F2 FHL'!O54+'F2 ETAT-COMMUNAL'!O54</f>
        <v>0</v>
      </c>
      <c r="P54" s="99"/>
      <c r="Q54" s="75">
        <f t="shared" ref="Q54:Q59" si="20">SUM(F54:O54)</f>
        <v>0</v>
      </c>
      <c r="R54" s="29" t="str">
        <f t="shared" ref="R54:R59" si="21">IF(Q54=D54,"OK",IF(D54&lt;&gt;Q54,"erreur"))</f>
        <v>OK</v>
      </c>
      <c r="T54" s="121">
        <f>'F2 SAS'!T54+'F2 FHL'!T54+'F2 ETAT-COMMUNAL'!T54</f>
        <v>0</v>
      </c>
      <c r="U54" s="29" t="str">
        <f t="shared" si="4"/>
        <v>OK</v>
      </c>
      <c r="W54" s="121">
        <f>'F2 SAS'!W54+'F2 FHL'!W54+'F2 ETAT-COMMUNAL'!W54</f>
        <v>0</v>
      </c>
      <c r="Y54" s="73" t="str">
        <f t="shared" ref="Y54:Y59" si="22">IF(D54="",IF(W54="","OK","erreur"),IF(W54&lt;&gt;"","OK","erreur"))</f>
        <v>OK</v>
      </c>
      <c r="AA54" s="72">
        <f t="shared" ref="AA54:AA59" si="23">IFERROR(+W54*AA$61/W$61,0)</f>
        <v>0</v>
      </c>
    </row>
    <row r="55" spans="2:28" ht="15" customHeight="1" x14ac:dyDescent="0.45">
      <c r="B55" s="4"/>
      <c r="C55" s="1" t="str">
        <f>'F2 SAS'!C55</f>
        <v>Salarié sans CATP</v>
      </c>
      <c r="D55" s="121">
        <f>'F2 SAS'!D55+'F2 FHL'!D55+'F2 ETAT-COMMUNAL'!D55</f>
        <v>0</v>
      </c>
      <c r="E55" s="27"/>
      <c r="F55" s="121">
        <f>'F2 SAS'!F55+'F2 FHL'!F55+'F2 ETAT-COMMUNAL'!F55</f>
        <v>0</v>
      </c>
      <c r="G55" s="121">
        <f>'F2 SAS'!G55+'F2 FHL'!G55+'F2 ETAT-COMMUNAL'!G55</f>
        <v>0</v>
      </c>
      <c r="H55" s="121">
        <f>'F2 SAS'!H55+'F2 FHL'!H55+'F2 ETAT-COMMUNAL'!H55</f>
        <v>0</v>
      </c>
      <c r="I55" s="121">
        <f>'F2 SAS'!I55+'F2 FHL'!I55+'F2 ETAT-COMMUNAL'!I55</f>
        <v>0</v>
      </c>
      <c r="J55" s="121">
        <f>'F2 SAS'!J55+'F2 FHL'!J55+'F2 ETAT-COMMUNAL'!J55</f>
        <v>0</v>
      </c>
      <c r="K55" s="121">
        <f>'F2 SAS'!K55+'F2 FHL'!K55+'F2 ETAT-COMMUNAL'!K55</f>
        <v>0</v>
      </c>
      <c r="L55" s="121">
        <f>'F2 SAS'!L55+'F2 FHL'!L55+'F2 ETAT-COMMUNAL'!L55</f>
        <v>0</v>
      </c>
      <c r="M55" s="121">
        <f>'F2 SAS'!M55+'F2 FHL'!M55+'F2 ETAT-COMMUNAL'!M55</f>
        <v>0</v>
      </c>
      <c r="N55" s="121">
        <f>'F2 SAS'!N55+'F2 FHL'!N55+'F2 ETAT-COMMUNAL'!N55</f>
        <v>0</v>
      </c>
      <c r="O55" s="121">
        <f>'F2 SAS'!O55+'F2 FHL'!O55+'F2 ETAT-COMMUNAL'!O55</f>
        <v>0</v>
      </c>
      <c r="P55" s="99"/>
      <c r="Q55" s="72">
        <f t="shared" si="20"/>
        <v>0</v>
      </c>
      <c r="R55" s="29" t="str">
        <f t="shared" si="21"/>
        <v>OK</v>
      </c>
      <c r="T55" s="121">
        <f>'F2 SAS'!T55+'F2 FHL'!T55+'F2 ETAT-COMMUNAL'!T55</f>
        <v>0</v>
      </c>
      <c r="U55" s="29" t="str">
        <f t="shared" si="4"/>
        <v>OK</v>
      </c>
      <c r="W55" s="121">
        <f>'F2 SAS'!W55+'F2 FHL'!W55+'F2 ETAT-COMMUNAL'!W55</f>
        <v>0</v>
      </c>
      <c r="Y55" s="73" t="str">
        <f t="shared" si="22"/>
        <v>OK</v>
      </c>
      <c r="AA55" s="72">
        <f t="shared" si="23"/>
        <v>0</v>
      </c>
    </row>
    <row r="56" spans="2:28" ht="15" customHeight="1" x14ac:dyDescent="0.45">
      <c r="B56" s="4"/>
      <c r="C56" s="1" t="str">
        <f>'F2 SAS'!C56</f>
        <v>Salarié non diplômé - Nettoyage</v>
      </c>
      <c r="D56" s="121">
        <f>'F2 SAS'!D56+'F2 FHL'!D56+'F2 ETAT-COMMUNAL'!D56</f>
        <v>0</v>
      </c>
      <c r="E56" s="27"/>
      <c r="F56" s="121">
        <f>'F2 SAS'!F56+'F2 FHL'!F56+'F2 ETAT-COMMUNAL'!F56</f>
        <v>0</v>
      </c>
      <c r="G56" s="121">
        <f>'F2 SAS'!G56+'F2 FHL'!G56+'F2 ETAT-COMMUNAL'!G56</f>
        <v>0</v>
      </c>
      <c r="H56" s="121">
        <f>'F2 SAS'!H56+'F2 FHL'!H56+'F2 ETAT-COMMUNAL'!H56</f>
        <v>0</v>
      </c>
      <c r="I56" s="121">
        <f>'F2 SAS'!I56+'F2 FHL'!I56+'F2 ETAT-COMMUNAL'!I56</f>
        <v>0</v>
      </c>
      <c r="J56" s="121">
        <f>'F2 SAS'!J56+'F2 FHL'!J56+'F2 ETAT-COMMUNAL'!J56</f>
        <v>0</v>
      </c>
      <c r="K56" s="121">
        <f>'F2 SAS'!K56+'F2 FHL'!K56+'F2 ETAT-COMMUNAL'!K56</f>
        <v>0</v>
      </c>
      <c r="L56" s="121">
        <f>'F2 SAS'!L56+'F2 FHL'!L56+'F2 ETAT-COMMUNAL'!L56</f>
        <v>0</v>
      </c>
      <c r="M56" s="121">
        <f>'F2 SAS'!M56+'F2 FHL'!M56+'F2 ETAT-COMMUNAL'!M56</f>
        <v>0</v>
      </c>
      <c r="N56" s="121">
        <f>'F2 SAS'!N56+'F2 FHL'!N56+'F2 ETAT-COMMUNAL'!N56</f>
        <v>0</v>
      </c>
      <c r="O56" s="121">
        <f>'F2 SAS'!O56+'F2 FHL'!O56+'F2 ETAT-COMMUNAL'!O56</f>
        <v>0</v>
      </c>
      <c r="P56" s="99"/>
      <c r="Q56" s="72">
        <f t="shared" si="20"/>
        <v>0</v>
      </c>
      <c r="R56" s="29" t="str">
        <f t="shared" si="21"/>
        <v>OK</v>
      </c>
      <c r="T56" s="121">
        <f>'F2 SAS'!T56+'F2 FHL'!T56+'F2 ETAT-COMMUNAL'!T56</f>
        <v>0</v>
      </c>
      <c r="U56" s="29" t="str">
        <f t="shared" si="4"/>
        <v>OK</v>
      </c>
      <c r="W56" s="121">
        <f>'F2 SAS'!W56+'F2 FHL'!W56+'F2 ETAT-COMMUNAL'!W56</f>
        <v>0</v>
      </c>
      <c r="Y56" s="73" t="str">
        <f t="shared" si="22"/>
        <v>OK</v>
      </c>
      <c r="AA56" s="72">
        <f t="shared" si="23"/>
        <v>0</v>
      </c>
    </row>
    <row r="57" spans="2:28" ht="15" customHeight="1" x14ac:dyDescent="0.45">
      <c r="B57" s="4"/>
      <c r="C57" s="1" t="str">
        <f>'F2 SAS'!C57</f>
        <v>Salarié non diplômé - Aide cuisinière</v>
      </c>
      <c r="D57" s="121">
        <f>'F2 SAS'!D57+'F2 FHL'!D57+'F2 ETAT-COMMUNAL'!D57</f>
        <v>0</v>
      </c>
      <c r="E57" s="27"/>
      <c r="F57" s="121">
        <f>'F2 SAS'!F57+'F2 FHL'!F57+'F2 ETAT-COMMUNAL'!F57</f>
        <v>0</v>
      </c>
      <c r="G57" s="121">
        <f>'F2 SAS'!G57+'F2 FHL'!G57+'F2 ETAT-COMMUNAL'!G57</f>
        <v>0</v>
      </c>
      <c r="H57" s="121">
        <f>'F2 SAS'!H57+'F2 FHL'!H57+'F2 ETAT-COMMUNAL'!H57</f>
        <v>0</v>
      </c>
      <c r="I57" s="121">
        <f>'F2 SAS'!I57+'F2 FHL'!I57+'F2 ETAT-COMMUNAL'!I57</f>
        <v>0</v>
      </c>
      <c r="J57" s="121">
        <f>'F2 SAS'!J57+'F2 FHL'!J57+'F2 ETAT-COMMUNAL'!J57</f>
        <v>0</v>
      </c>
      <c r="K57" s="121">
        <f>'F2 SAS'!K57+'F2 FHL'!K57+'F2 ETAT-COMMUNAL'!K57</f>
        <v>0</v>
      </c>
      <c r="L57" s="121">
        <f>'F2 SAS'!L57+'F2 FHL'!L57+'F2 ETAT-COMMUNAL'!L57</f>
        <v>0</v>
      </c>
      <c r="M57" s="121">
        <f>'F2 SAS'!M57+'F2 FHL'!M57+'F2 ETAT-COMMUNAL'!M57</f>
        <v>0</v>
      </c>
      <c r="N57" s="121">
        <f>'F2 SAS'!N57+'F2 FHL'!N57+'F2 ETAT-COMMUNAL'!N57</f>
        <v>0</v>
      </c>
      <c r="O57" s="121">
        <f>'F2 SAS'!O57+'F2 FHL'!O57+'F2 ETAT-COMMUNAL'!O57</f>
        <v>0</v>
      </c>
      <c r="P57" s="99"/>
      <c r="Q57" s="72">
        <f t="shared" si="20"/>
        <v>0</v>
      </c>
      <c r="R57" s="29" t="str">
        <f t="shared" si="21"/>
        <v>OK</v>
      </c>
      <c r="T57" s="121">
        <f>'F2 SAS'!T57+'F2 FHL'!T57+'F2 ETAT-COMMUNAL'!T57</f>
        <v>0</v>
      </c>
      <c r="U57" s="29" t="str">
        <f t="shared" si="4"/>
        <v>OK</v>
      </c>
      <c r="W57" s="121">
        <f>'F2 SAS'!W57+'F2 FHL'!W57+'F2 ETAT-COMMUNAL'!W57</f>
        <v>0</v>
      </c>
      <c r="Y57" s="73" t="str">
        <f t="shared" si="22"/>
        <v>OK</v>
      </c>
      <c r="AA57" s="72">
        <f t="shared" si="23"/>
        <v>0</v>
      </c>
    </row>
    <row r="58" spans="2:28" ht="15" customHeight="1" x14ac:dyDescent="0.45">
      <c r="B58" s="4"/>
      <c r="C58" s="1" t="str">
        <f>'F2 SAS'!C58</f>
        <v>Salarié non diplômé - Lingère</v>
      </c>
      <c r="D58" s="121">
        <f>'F2 SAS'!D58+'F2 FHL'!D58+'F2 ETAT-COMMUNAL'!D58</f>
        <v>0</v>
      </c>
      <c r="E58" s="27"/>
      <c r="F58" s="121">
        <f>'F2 SAS'!F58+'F2 FHL'!F58+'F2 ETAT-COMMUNAL'!F58</f>
        <v>0</v>
      </c>
      <c r="G58" s="121">
        <f>'F2 SAS'!G58+'F2 FHL'!G58+'F2 ETAT-COMMUNAL'!G58</f>
        <v>0</v>
      </c>
      <c r="H58" s="121">
        <f>'F2 SAS'!H58+'F2 FHL'!H58+'F2 ETAT-COMMUNAL'!H58</f>
        <v>0</v>
      </c>
      <c r="I58" s="121">
        <f>'F2 SAS'!I58+'F2 FHL'!I58+'F2 ETAT-COMMUNAL'!I58</f>
        <v>0</v>
      </c>
      <c r="J58" s="121">
        <f>'F2 SAS'!J58+'F2 FHL'!J58+'F2 ETAT-COMMUNAL'!J58</f>
        <v>0</v>
      </c>
      <c r="K58" s="121">
        <f>'F2 SAS'!K58+'F2 FHL'!K58+'F2 ETAT-COMMUNAL'!K58</f>
        <v>0</v>
      </c>
      <c r="L58" s="121">
        <f>'F2 SAS'!L58+'F2 FHL'!L58+'F2 ETAT-COMMUNAL'!L58</f>
        <v>0</v>
      </c>
      <c r="M58" s="121">
        <f>'F2 SAS'!M58+'F2 FHL'!M58+'F2 ETAT-COMMUNAL'!M58</f>
        <v>0</v>
      </c>
      <c r="N58" s="121">
        <f>'F2 SAS'!N58+'F2 FHL'!N58+'F2 ETAT-COMMUNAL'!N58</f>
        <v>0</v>
      </c>
      <c r="O58" s="121">
        <f>'F2 SAS'!O58+'F2 FHL'!O58+'F2 ETAT-COMMUNAL'!O58</f>
        <v>0</v>
      </c>
      <c r="P58" s="99"/>
      <c r="Q58" s="72">
        <f t="shared" si="20"/>
        <v>0</v>
      </c>
      <c r="R58" s="29" t="str">
        <f t="shared" si="21"/>
        <v>OK</v>
      </c>
      <c r="T58" s="121">
        <f>'F2 SAS'!T58+'F2 FHL'!T58+'F2 ETAT-COMMUNAL'!T58</f>
        <v>0</v>
      </c>
      <c r="U58" s="29" t="str">
        <f t="shared" si="4"/>
        <v>OK</v>
      </c>
      <c r="W58" s="121">
        <f>'F2 SAS'!W58+'F2 FHL'!W58+'F2 ETAT-COMMUNAL'!W58</f>
        <v>0</v>
      </c>
      <c r="Y58" s="73" t="str">
        <f t="shared" si="22"/>
        <v>OK</v>
      </c>
      <c r="AA58" s="72">
        <f t="shared" si="23"/>
        <v>0</v>
      </c>
    </row>
    <row r="59" spans="2:28" ht="15" customHeight="1" x14ac:dyDescent="0.45">
      <c r="B59" s="10"/>
      <c r="C59" s="24" t="str">
        <f>'F2 SAS'!C59</f>
        <v>Salarié non diplômé - Chauffeur</v>
      </c>
      <c r="D59" s="121">
        <f>'F2 SAS'!D59+'F2 FHL'!D59+'F2 ETAT-COMMUNAL'!D59</f>
        <v>0</v>
      </c>
      <c r="E59" s="27"/>
      <c r="F59" s="121">
        <f>'F2 SAS'!F59+'F2 FHL'!F59+'F2 ETAT-COMMUNAL'!F59</f>
        <v>0</v>
      </c>
      <c r="G59" s="121">
        <f>'F2 SAS'!G59+'F2 FHL'!G59+'F2 ETAT-COMMUNAL'!G59</f>
        <v>0</v>
      </c>
      <c r="H59" s="121">
        <f>'F2 SAS'!H59+'F2 FHL'!H59+'F2 ETAT-COMMUNAL'!H59</f>
        <v>0</v>
      </c>
      <c r="I59" s="121">
        <f>'F2 SAS'!I59+'F2 FHL'!I59+'F2 ETAT-COMMUNAL'!I59</f>
        <v>0</v>
      </c>
      <c r="J59" s="121">
        <f>'F2 SAS'!J59+'F2 FHL'!J59+'F2 ETAT-COMMUNAL'!J59</f>
        <v>0</v>
      </c>
      <c r="K59" s="121">
        <f>'F2 SAS'!K59+'F2 FHL'!K59+'F2 ETAT-COMMUNAL'!K59</f>
        <v>0</v>
      </c>
      <c r="L59" s="121">
        <f>'F2 SAS'!L59+'F2 FHL'!L59+'F2 ETAT-COMMUNAL'!L59</f>
        <v>0</v>
      </c>
      <c r="M59" s="121">
        <f>'F2 SAS'!M59+'F2 FHL'!M59+'F2 ETAT-COMMUNAL'!M59</f>
        <v>0</v>
      </c>
      <c r="N59" s="121">
        <f>'F2 SAS'!N59+'F2 FHL'!N59+'F2 ETAT-COMMUNAL'!N59</f>
        <v>0</v>
      </c>
      <c r="O59" s="121">
        <f>'F2 SAS'!O59+'F2 FHL'!O59+'F2 ETAT-COMMUNAL'!O59</f>
        <v>0</v>
      </c>
      <c r="P59" s="99"/>
      <c r="Q59" s="72">
        <f t="shared" si="20"/>
        <v>0</v>
      </c>
      <c r="R59" s="29" t="str">
        <f t="shared" si="21"/>
        <v>OK</v>
      </c>
      <c r="T59" s="121">
        <f>'F2 SAS'!T59+'F2 FHL'!T59+'F2 ETAT-COMMUNAL'!T59</f>
        <v>0</v>
      </c>
      <c r="U59" s="29" t="str">
        <f t="shared" si="4"/>
        <v>OK</v>
      </c>
      <c r="W59" s="121">
        <f>'F2 SAS'!W59+'F2 FHL'!W59+'F2 ETAT-COMMUNAL'!W59</f>
        <v>0</v>
      </c>
      <c r="Y59" s="73" t="str">
        <f t="shared" si="22"/>
        <v>OK</v>
      </c>
      <c r="AA59" s="72">
        <f t="shared" si="23"/>
        <v>0</v>
      </c>
    </row>
    <row r="60" spans="2:28" ht="15" customHeight="1" x14ac:dyDescent="0.45">
      <c r="D60" s="23"/>
      <c r="E60" s="27"/>
      <c r="F60" s="23"/>
      <c r="G60" s="23"/>
      <c r="H60" s="23"/>
      <c r="I60" s="23"/>
      <c r="J60" s="23"/>
      <c r="K60" s="23"/>
      <c r="L60" s="23"/>
      <c r="M60" s="23"/>
      <c r="N60" s="23"/>
      <c r="O60" s="23"/>
      <c r="P60" s="23"/>
      <c r="Q60" s="23"/>
      <c r="T60" s="23"/>
      <c r="W60" s="23"/>
      <c r="Y60" s="13"/>
      <c r="AA60" s="23"/>
    </row>
    <row r="61" spans="2:28" ht="15" customHeight="1" x14ac:dyDescent="0.45">
      <c r="B61" s="7" t="s">
        <v>23</v>
      </c>
      <c r="C61" s="25"/>
      <c r="D61" s="92">
        <f>SUM(D17:D59)</f>
        <v>0</v>
      </c>
      <c r="E61" s="27"/>
      <c r="F61" s="92">
        <f t="shared" ref="F61:O61" si="24">SUM(F17:F59)</f>
        <v>0</v>
      </c>
      <c r="G61" s="92">
        <f t="shared" si="24"/>
        <v>0</v>
      </c>
      <c r="H61" s="92">
        <f t="shared" si="24"/>
        <v>0</v>
      </c>
      <c r="I61" s="92">
        <f t="shared" si="24"/>
        <v>0</v>
      </c>
      <c r="J61" s="92">
        <f t="shared" si="24"/>
        <v>0</v>
      </c>
      <c r="K61" s="92">
        <f t="shared" si="24"/>
        <v>0</v>
      </c>
      <c r="L61" s="92">
        <f t="shared" si="24"/>
        <v>0</v>
      </c>
      <c r="M61" s="92">
        <f t="shared" si="24"/>
        <v>0</v>
      </c>
      <c r="N61" s="92">
        <f t="shared" si="24"/>
        <v>0</v>
      </c>
      <c r="O61" s="92">
        <f t="shared" si="24"/>
        <v>0</v>
      </c>
      <c r="P61" s="27"/>
      <c r="Q61" s="92">
        <f>SUM(Q17:Q59)</f>
        <v>0</v>
      </c>
      <c r="R61" s="29" t="str">
        <f>IF(Q61=D61,"OK",IF(D61&lt;&gt;Q61,"erreur"))</f>
        <v>OK</v>
      </c>
      <c r="T61" s="92">
        <f>SUM(T17:T59)</f>
        <v>0</v>
      </c>
      <c r="U61" s="29" t="str">
        <f t="shared" si="4"/>
        <v>OK</v>
      </c>
      <c r="W61" s="92">
        <f>SUM(W17:W59)</f>
        <v>0</v>
      </c>
      <c r="Y61" s="73" t="str">
        <f>IF(D61="",IF(W61="","OK","erreur"),IF(W61&lt;&gt;"","OK","erreur"))</f>
        <v>OK</v>
      </c>
      <c r="AA61" s="92">
        <f>+D75</f>
        <v>0</v>
      </c>
    </row>
    <row r="62" spans="2:28" ht="15" customHeight="1" x14ac:dyDescent="0.45">
      <c r="B62" s="5"/>
      <c r="D62" s="27"/>
      <c r="E62" s="27"/>
      <c r="F62" s="27"/>
      <c r="G62" s="27"/>
      <c r="H62" s="27"/>
      <c r="I62" s="27"/>
      <c r="J62" s="27"/>
      <c r="K62" s="27"/>
      <c r="L62" s="27"/>
      <c r="M62" s="27"/>
      <c r="N62" s="27"/>
      <c r="O62" s="27"/>
      <c r="P62" s="27"/>
      <c r="Q62" s="27"/>
      <c r="W62" s="26"/>
    </row>
    <row r="63" spans="2:28" ht="15" customHeight="1" x14ac:dyDescent="0.45">
      <c r="D63" s="105" t="s">
        <v>60</v>
      </c>
      <c r="E63" s="27"/>
      <c r="F63" s="103">
        <f t="shared" ref="F63:N63" si="25">IF($Q$61=0,0,+F61/$Q$61)</f>
        <v>0</v>
      </c>
      <c r="G63" s="103">
        <f t="shared" si="25"/>
        <v>0</v>
      </c>
      <c r="H63" s="103">
        <f t="shared" si="25"/>
        <v>0</v>
      </c>
      <c r="I63" s="103">
        <f t="shared" si="25"/>
        <v>0</v>
      </c>
      <c r="J63" s="103">
        <f t="shared" si="25"/>
        <v>0</v>
      </c>
      <c r="K63" s="103">
        <f t="shared" si="25"/>
        <v>0</v>
      </c>
      <c r="L63" s="103">
        <f t="shared" si="25"/>
        <v>0</v>
      </c>
      <c r="M63" s="103">
        <f t="shared" si="25"/>
        <v>0</v>
      </c>
      <c r="N63" s="103">
        <f t="shared" si="25"/>
        <v>0</v>
      </c>
      <c r="O63" s="103">
        <f>IF($Q$61=0,0,+O61/$Q$61)</f>
        <v>0</v>
      </c>
      <c r="P63" s="27"/>
      <c r="Q63" s="104">
        <f>SUM(F63:O63)</f>
        <v>0</v>
      </c>
      <c r="W63" s="28"/>
      <c r="AA63" s="11"/>
      <c r="AB63" s="6"/>
    </row>
    <row r="64" spans="2:28" ht="15" customHeight="1" x14ac:dyDescent="0.45">
      <c r="B64" s="5"/>
    </row>
    <row r="65" spans="2:21" ht="15" customHeight="1" x14ac:dyDescent="0.45">
      <c r="D65" s="290" t="str">
        <f>IF(D61=Q61,"",IF(D61&gt;Q61,"Le total des ETP (colonne D) n'est pas reparti sur les différentes fonctions (colonnes F à O).","Le total des ETP par activité (colonnes F à O) est plus élevé que le total des ETP (colonne D)."))</f>
        <v/>
      </c>
      <c r="E65" s="290"/>
      <c r="F65" s="290"/>
      <c r="G65" s="290"/>
      <c r="H65" s="290"/>
      <c r="I65" s="290"/>
      <c r="J65" s="290"/>
      <c r="K65" s="290"/>
      <c r="L65" s="290"/>
      <c r="M65" s="290"/>
      <c r="N65" s="290"/>
      <c r="O65" s="290"/>
      <c r="P65" s="290"/>
      <c r="Q65" s="290"/>
    </row>
    <row r="66" spans="2:21" ht="15" customHeight="1" x14ac:dyDescent="0.45">
      <c r="D66" s="82"/>
      <c r="F66" s="82"/>
      <c r="G66" s="82"/>
      <c r="H66" s="82"/>
      <c r="I66" s="82"/>
      <c r="J66" s="82"/>
      <c r="K66" s="82"/>
      <c r="L66" s="82"/>
      <c r="M66" s="82"/>
      <c r="N66" s="82"/>
      <c r="O66" s="82"/>
      <c r="P66" s="82"/>
      <c r="Q66" s="82"/>
    </row>
    <row r="67" spans="2:21" ht="15" customHeight="1" x14ac:dyDescent="0.45">
      <c r="B67" s="83" t="s">
        <v>61</v>
      </c>
      <c r="C67" s="84"/>
      <c r="D67" s="85">
        <f>'F2 SAS'!D67+'F2 FHL'!D67+'F2 ETAT-COMMUNAL'!D67</f>
        <v>0</v>
      </c>
    </row>
    <row r="68" spans="2:21" ht="15" customHeight="1" thickBot="1" x14ac:dyDescent="0.5">
      <c r="K68"/>
      <c r="L68"/>
      <c r="M68"/>
      <c r="N68"/>
      <c r="O68"/>
      <c r="P68"/>
      <c r="Q68"/>
    </row>
    <row r="69" spans="2:21" ht="15" customHeight="1" x14ac:dyDescent="0.45">
      <c r="B69" s="277" t="s">
        <v>66</v>
      </c>
      <c r="C69" s="278"/>
      <c r="D69" s="322">
        <f>'F2 SAS'!D69+'F2 FHL'!D69+'F2 ETAT-COMMUNAL'!D69</f>
        <v>0</v>
      </c>
      <c r="K69"/>
      <c r="L69"/>
      <c r="M69"/>
      <c r="N69"/>
      <c r="O69"/>
      <c r="P69"/>
      <c r="Q69"/>
    </row>
    <row r="70" spans="2:21" ht="15" customHeight="1" thickBot="1" x14ac:dyDescent="0.5">
      <c r="B70" s="279"/>
      <c r="C70" s="280"/>
      <c r="D70" s="323">
        <f>'F2 SAS'!D70+'F2 FHL'!D70+'F2 ETAT-COMMUNAL'!D70</f>
        <v>0</v>
      </c>
      <c r="F70" s="122"/>
      <c r="K70"/>
      <c r="L70"/>
      <c r="M70"/>
      <c r="N70"/>
      <c r="O70"/>
      <c r="P70"/>
      <c r="Q70"/>
    </row>
    <row r="71" spans="2:21" ht="15" customHeight="1" thickBot="1" x14ac:dyDescent="0.5">
      <c r="B71" s="86"/>
      <c r="C71" s="86"/>
      <c r="D71" s="23"/>
      <c r="G71" s="105"/>
      <c r="K71"/>
      <c r="L71"/>
      <c r="M71"/>
      <c r="N71"/>
      <c r="O71"/>
      <c r="P71"/>
      <c r="Q71"/>
    </row>
    <row r="72" spans="2:21" ht="15" customHeight="1" x14ac:dyDescent="0.45">
      <c r="B72" s="277" t="s">
        <v>67</v>
      </c>
      <c r="C72" s="278"/>
      <c r="D72" s="322">
        <f>'F2 SAS'!D72+'F2 FHL'!D72+'F2 ETAT-COMMUNAL'!D72</f>
        <v>0</v>
      </c>
      <c r="K72"/>
      <c r="L72"/>
      <c r="M72"/>
      <c r="N72"/>
      <c r="O72"/>
      <c r="P72"/>
      <c r="Q72"/>
    </row>
    <row r="73" spans="2:21" ht="15" customHeight="1" thickBot="1" x14ac:dyDescent="0.5">
      <c r="B73" s="279"/>
      <c r="C73" s="280"/>
      <c r="D73" s="323">
        <f>'F2 SAS'!D73+'F2 FHL'!D73+'F2 ETAT-COMMUNAL'!D73</f>
        <v>0</v>
      </c>
      <c r="F73" s="122"/>
      <c r="K73"/>
      <c r="L73"/>
      <c r="M73"/>
      <c r="N73"/>
      <c r="O73"/>
      <c r="P73"/>
      <c r="Q73"/>
    </row>
    <row r="74" spans="2:21" ht="15" customHeight="1" x14ac:dyDescent="0.45">
      <c r="K74"/>
      <c r="L74"/>
      <c r="M74"/>
      <c r="N74"/>
      <c r="O74"/>
      <c r="P74"/>
      <c r="Q74"/>
      <c r="R74" s="89"/>
      <c r="S74" s="89"/>
      <c r="T74" s="89"/>
      <c r="U74" s="89"/>
    </row>
    <row r="75" spans="2:21" ht="15" customHeight="1" x14ac:dyDescent="0.45">
      <c r="B75" s="87" t="s">
        <v>24</v>
      </c>
      <c r="C75" s="88"/>
      <c r="D75" s="85">
        <f>'F2 SAS'!D75+'F2 FHL'!D75+'F2 ETAT-COMMUNAL'!D75</f>
        <v>0</v>
      </c>
      <c r="K75"/>
      <c r="L75"/>
      <c r="M75"/>
      <c r="N75"/>
      <c r="O75"/>
      <c r="P75"/>
      <c r="Q75"/>
      <c r="R75" s="89"/>
      <c r="S75" s="89"/>
      <c r="T75" s="89"/>
      <c r="U75" s="89"/>
    </row>
    <row r="76" spans="2:21" ht="15" customHeight="1" x14ac:dyDescent="0.45">
      <c r="K76"/>
      <c r="L76"/>
      <c r="M76"/>
      <c r="N76"/>
      <c r="O76"/>
      <c r="P76"/>
      <c r="Q76"/>
    </row>
  </sheetData>
  <sheetProtection selectLockedCells="1"/>
  <mergeCells count="29">
    <mergeCell ref="D65:Q65"/>
    <mergeCell ref="B69:C70"/>
    <mergeCell ref="D69:D70"/>
    <mergeCell ref="B72:C73"/>
    <mergeCell ref="D72:D73"/>
    <mergeCell ref="B2:AA2"/>
    <mergeCell ref="B4:AA4"/>
    <mergeCell ref="B5:AA5"/>
    <mergeCell ref="D7:W7"/>
    <mergeCell ref="B8:C8"/>
    <mergeCell ref="D12:D14"/>
    <mergeCell ref="F12:F14"/>
    <mergeCell ref="G12:G14"/>
    <mergeCell ref="H12:H14"/>
    <mergeCell ref="I12:I14"/>
    <mergeCell ref="AA12:AA14"/>
    <mergeCell ref="K12:K14"/>
    <mergeCell ref="L12:L14"/>
    <mergeCell ref="M12:M14"/>
    <mergeCell ref="F10:O10"/>
    <mergeCell ref="U12:U14"/>
    <mergeCell ref="W12:W14"/>
    <mergeCell ref="Y12:Y14"/>
    <mergeCell ref="N12:N14"/>
    <mergeCell ref="O12:O14"/>
    <mergeCell ref="Q12:Q14"/>
    <mergeCell ref="R12:R14"/>
    <mergeCell ref="T12:T14"/>
    <mergeCell ref="J12:J14"/>
  </mergeCells>
  <conditionalFormatting sqref="B2">
    <cfRule type="expression" dxfId="55" priority="6">
      <formula>$AC$2="OK"</formula>
    </cfRule>
    <cfRule type="expression" dxfId="54" priority="15">
      <formula>$AC$2="NOK"</formula>
    </cfRule>
  </conditionalFormatting>
  <conditionalFormatting sqref="D65:D66">
    <cfRule type="notContainsBlanks" dxfId="53" priority="30">
      <formula>LEN(TRIM(D65))&gt;0</formula>
    </cfRule>
  </conditionalFormatting>
  <conditionalFormatting sqref="R17:R30 Y17:Y30 R32:R37 Y32:Y37 R39:R43 Y39:Y43 R45:R52 Y45:Y52 R54:R59 Y54:Y59 Y61">
    <cfRule type="containsText" dxfId="52" priority="31" stopIfTrue="1" operator="containsText" text="OK">
      <formula>NOT(ISERROR(SEARCH("OK",R17)))</formula>
    </cfRule>
  </conditionalFormatting>
  <conditionalFormatting sqref="R17:R59 Y17:Y59 Y61 AA31 AA38 AA44">
    <cfRule type="containsText" dxfId="51" priority="32" stopIfTrue="1" operator="containsText" text="erreur">
      <formula>NOT(ISERROR(SEARCH("erreur",R17)))</formula>
    </cfRule>
  </conditionalFormatting>
  <conditionalFormatting sqref="R61">
    <cfRule type="containsText" dxfId="50" priority="28" stopIfTrue="1" operator="containsText" text="OK">
      <formula>NOT(ISERROR(SEARCH("OK",R61)))</formula>
    </cfRule>
    <cfRule type="containsText" dxfId="49" priority="29" stopIfTrue="1" operator="containsText" text="erreur">
      <formula>NOT(ISERROR(SEARCH("erreur",R61)))</formula>
    </cfRule>
  </conditionalFormatting>
  <conditionalFormatting sqref="U17:U30 U32:U37 U39:U43 U45:U52 U54:U59">
    <cfRule type="containsText" dxfId="48" priority="3" stopIfTrue="1" operator="containsText" text="OK">
      <formula>NOT(ISERROR(SEARCH("OK",U17)))</formula>
    </cfRule>
  </conditionalFormatting>
  <conditionalFormatting sqref="U17:U59">
    <cfRule type="containsText" dxfId="47" priority="4" stopIfTrue="1" operator="containsText" text="erreur">
      <formula>NOT(ISERROR(SEARCH("erreur",U17)))</formula>
    </cfRule>
  </conditionalFormatting>
  <conditionalFormatting sqref="U61">
    <cfRule type="containsText" dxfId="46" priority="1" stopIfTrue="1" operator="containsText" text="OK">
      <formula>NOT(ISERROR(SEARCH("OK",U61)))</formula>
    </cfRule>
    <cfRule type="containsText" dxfId="45" priority="2" stopIfTrue="1" operator="containsText" text="erreur">
      <formula>NOT(ISERROR(SEARCH("erreur",U61)))</formula>
    </cfRule>
  </conditionalFormatting>
  <conditionalFormatting sqref="Y17:Y59 AA31 AA38 AA44 Y61">
    <cfRule type="containsText" dxfId="44" priority="34" stopIfTrue="1" operator="containsText" text="ok">
      <formula>NOT(ISERROR(SEARCH("ok",Y17)))</formula>
    </cfRule>
  </conditionalFormatting>
  <conditionalFormatting sqref="Y17:Y61 AA31 AA38 AA44">
    <cfRule type="cellIs" dxfId="43" priority="33" stopIfTrue="1" operator="equal">
      <formula>"erreur"</formula>
    </cfRule>
  </conditionalFormatting>
  <conditionalFormatting sqref="AA53">
    <cfRule type="containsText" dxfId="42" priority="25" stopIfTrue="1" operator="containsText" text="erreur">
      <formula>NOT(ISERROR(SEARCH("erreur",AA53)))</formula>
    </cfRule>
    <cfRule type="cellIs" dxfId="41" priority="26" stopIfTrue="1" operator="equal">
      <formula>"erreur"</formula>
    </cfRule>
    <cfRule type="containsText" dxfId="40" priority="27" stopIfTrue="1" operator="containsText" text="ok">
      <formula>NOT(ISERROR(SEARCH("ok",AA53)))</formula>
    </cfRule>
  </conditionalFormatting>
  <dataValidations count="1">
    <dataValidation type="decimal" operator="greaterThanOrEqual" showInputMessage="1" showErrorMessage="1" error="Le montant doit être supérieur ou égal à 0" sqref="D69 E69:E70 E72:E73 D72" xr:uid="{00000000-0002-0000-0400-000000000000}">
      <formula1>0</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5"/>
  <sheetViews>
    <sheetView showGridLines="0" zoomScaleNormal="100" workbookViewId="0">
      <selection activeCell="D4" sqref="D4:Q4"/>
    </sheetView>
  </sheetViews>
  <sheetFormatPr baseColWidth="10" defaultColWidth="11.3984375" defaultRowHeight="15" customHeight="1" x14ac:dyDescent="0.45"/>
  <cols>
    <col min="1" max="2" width="2.86328125" style="1" customWidth="1"/>
    <col min="3" max="3" width="37.1328125" style="1" customWidth="1"/>
    <col min="4" max="17" width="8.59765625" style="1" customWidth="1"/>
    <col min="18" max="18" width="2.86328125" style="1" customWidth="1"/>
    <col min="19" max="16384" width="11.3984375" style="1"/>
  </cols>
  <sheetData>
    <row r="1" spans="2:18" ht="15" customHeight="1" thickBot="1" x14ac:dyDescent="0.5"/>
    <row r="2" spans="2:18" s="13" customFormat="1" ht="60" customHeight="1" thickBot="1" x14ac:dyDescent="0.5">
      <c r="B2" s="296" t="s">
        <v>1460</v>
      </c>
      <c r="C2" s="297"/>
      <c r="D2" s="297"/>
      <c r="E2" s="297"/>
      <c r="F2" s="297"/>
      <c r="G2" s="297"/>
      <c r="H2" s="297"/>
      <c r="I2" s="297"/>
      <c r="J2" s="297"/>
      <c r="K2" s="297"/>
      <c r="L2" s="297"/>
      <c r="M2" s="297"/>
      <c r="N2" s="297"/>
      <c r="O2" s="297"/>
      <c r="P2" s="297"/>
      <c r="Q2" s="298"/>
      <c r="R2" s="97"/>
    </row>
    <row r="4" spans="2:18" ht="15" customHeight="1" x14ac:dyDescent="0.45">
      <c r="B4" s="8" t="s">
        <v>56</v>
      </c>
      <c r="C4" s="90"/>
      <c r="D4" s="308">
        <f>+'F1'!C7</f>
        <v>0</v>
      </c>
      <c r="E4" s="309"/>
      <c r="F4" s="309"/>
      <c r="G4" s="309"/>
      <c r="H4" s="309"/>
      <c r="I4" s="309"/>
      <c r="J4" s="309"/>
      <c r="K4" s="309"/>
      <c r="L4" s="309"/>
      <c r="M4" s="309"/>
      <c r="N4" s="309"/>
      <c r="O4" s="309"/>
      <c r="P4" s="309"/>
      <c r="Q4" s="310"/>
    </row>
    <row r="5" spans="2:18" ht="15" customHeight="1" x14ac:dyDescent="0.45">
      <c r="B5" s="5"/>
      <c r="D5" s="80"/>
      <c r="E5" s="80"/>
      <c r="F5" s="80"/>
      <c r="G5" s="80"/>
      <c r="H5" s="80"/>
      <c r="I5" s="80"/>
      <c r="J5" s="80"/>
      <c r="K5" s="80"/>
      <c r="L5" s="80"/>
      <c r="M5" s="80"/>
      <c r="N5" s="80"/>
      <c r="O5" s="80"/>
      <c r="P5" s="80"/>
      <c r="Q5" s="80"/>
    </row>
    <row r="6" spans="2:18" s="13" customFormat="1" ht="15" customHeight="1" x14ac:dyDescent="0.45">
      <c r="B6" s="1"/>
      <c r="C6" s="1"/>
      <c r="D6" s="324" t="s">
        <v>187</v>
      </c>
      <c r="E6" s="325"/>
      <c r="F6" s="325"/>
      <c r="G6" s="325"/>
      <c r="H6" s="325"/>
      <c r="I6" s="325"/>
      <c r="J6" s="326"/>
      <c r="K6" s="324" t="s">
        <v>188</v>
      </c>
      <c r="L6" s="325"/>
      <c r="M6" s="325"/>
      <c r="N6" s="325"/>
      <c r="O6" s="325"/>
      <c r="P6" s="325"/>
      <c r="Q6" s="326"/>
    </row>
    <row r="7" spans="2:18" s="13" customFormat="1" ht="15" customHeight="1" x14ac:dyDescent="0.45">
      <c r="B7" s="1"/>
      <c r="C7" s="1"/>
      <c r="D7" s="157" t="s">
        <v>189</v>
      </c>
      <c r="E7" s="157" t="s">
        <v>25</v>
      </c>
      <c r="F7" s="157" t="s">
        <v>26</v>
      </c>
      <c r="G7" s="157" t="s">
        <v>27</v>
      </c>
      <c r="H7" s="157" t="s">
        <v>52</v>
      </c>
      <c r="I7" s="157" t="s">
        <v>42</v>
      </c>
      <c r="J7" s="156" t="s">
        <v>55</v>
      </c>
      <c r="K7" s="157" t="s">
        <v>189</v>
      </c>
      <c r="L7" s="157" t="s">
        <v>25</v>
      </c>
      <c r="M7" s="157" t="s">
        <v>26</v>
      </c>
      <c r="N7" s="157" t="s">
        <v>27</v>
      </c>
      <c r="O7" s="157" t="s">
        <v>52</v>
      </c>
      <c r="P7" s="157" t="s">
        <v>42</v>
      </c>
      <c r="Q7" s="156" t="s">
        <v>55</v>
      </c>
    </row>
    <row r="8" spans="2:18" ht="15" customHeight="1" x14ac:dyDescent="0.45">
      <c r="B8" s="2" t="s">
        <v>59</v>
      </c>
      <c r="C8" s="3"/>
      <c r="D8" s="30"/>
      <c r="E8" s="30"/>
      <c r="F8" s="30"/>
      <c r="G8" s="30"/>
      <c r="H8" s="30"/>
      <c r="I8" s="30"/>
      <c r="J8" s="30"/>
      <c r="K8" s="30"/>
      <c r="L8" s="30"/>
      <c r="M8" s="30"/>
      <c r="N8" s="30"/>
      <c r="O8" s="30"/>
      <c r="P8" s="30"/>
      <c r="Q8" s="30"/>
    </row>
    <row r="9" spans="2:18" ht="15" customHeight="1" x14ac:dyDescent="0.45">
      <c r="B9" s="2"/>
      <c r="C9" s="20" t="s">
        <v>0</v>
      </c>
      <c r="D9" s="30"/>
      <c r="E9" s="30"/>
      <c r="F9" s="30"/>
      <c r="G9" s="30"/>
      <c r="H9" s="30"/>
      <c r="I9" s="30"/>
      <c r="J9" s="30"/>
      <c r="K9" s="30"/>
      <c r="L9" s="30"/>
      <c r="M9" s="30"/>
      <c r="N9" s="30"/>
      <c r="O9" s="30"/>
      <c r="P9" s="30"/>
      <c r="Q9" s="30"/>
    </row>
    <row r="10" spans="2:18" ht="15" customHeight="1" x14ac:dyDescent="0.45">
      <c r="B10" s="106"/>
      <c r="C10" s="1" t="str">
        <f>+'F2 TOTAL'!C17</f>
        <v xml:space="preserve">Médecin </v>
      </c>
      <c r="D10" s="98"/>
      <c r="E10" s="98"/>
      <c r="F10" s="98"/>
      <c r="G10" s="98"/>
      <c r="H10" s="98"/>
      <c r="I10" s="98"/>
      <c r="J10" s="98">
        <f t="shared" ref="J10:J23" si="0">SUM(D10:I10)</f>
        <v>0</v>
      </c>
      <c r="K10" s="98"/>
      <c r="L10" s="98"/>
      <c r="M10" s="98"/>
      <c r="N10" s="98"/>
      <c r="O10" s="98"/>
      <c r="P10" s="98"/>
      <c r="Q10" s="98">
        <f t="shared" ref="Q10:Q23" si="1">SUM(K10:P10)</f>
        <v>0</v>
      </c>
    </row>
    <row r="11" spans="2:18" ht="15" customHeight="1" x14ac:dyDescent="0.45">
      <c r="B11" s="4"/>
      <c r="C11" s="1" t="str">
        <f>+'F2 TOTAL'!C18</f>
        <v>Licencié en sciences hospitalières</v>
      </c>
      <c r="D11" s="98"/>
      <c r="E11" s="98"/>
      <c r="F11" s="98"/>
      <c r="G11" s="98"/>
      <c r="H11" s="98"/>
      <c r="I11" s="98"/>
      <c r="J11" s="98">
        <f t="shared" si="0"/>
        <v>0</v>
      </c>
      <c r="K11" s="98"/>
      <c r="L11" s="98"/>
      <c r="M11" s="98"/>
      <c r="N11" s="98"/>
      <c r="O11" s="98"/>
      <c r="P11" s="98"/>
      <c r="Q11" s="98">
        <f t="shared" si="1"/>
        <v>0</v>
      </c>
    </row>
    <row r="12" spans="2:18" ht="15" customHeight="1" x14ac:dyDescent="0.45">
      <c r="B12" s="4"/>
      <c r="C12" s="1" t="str">
        <f>+'F2 TOTAL'!C19</f>
        <v>Infirmier hospitalier gradué</v>
      </c>
      <c r="D12" s="98"/>
      <c r="E12" s="98"/>
      <c r="F12" s="98"/>
      <c r="G12" s="98"/>
      <c r="H12" s="98"/>
      <c r="I12" s="98"/>
      <c r="J12" s="98">
        <f t="shared" si="0"/>
        <v>0</v>
      </c>
      <c r="K12" s="98"/>
      <c r="L12" s="98"/>
      <c r="M12" s="98"/>
      <c r="N12" s="98"/>
      <c r="O12" s="98"/>
      <c r="P12" s="98"/>
      <c r="Q12" s="98">
        <f t="shared" si="1"/>
        <v>0</v>
      </c>
    </row>
    <row r="13" spans="2:18" ht="15" customHeight="1" x14ac:dyDescent="0.45">
      <c r="B13" s="4"/>
      <c r="C13" s="1" t="str">
        <f>+'F2 TOTAL'!C20</f>
        <v>Assistant social</v>
      </c>
      <c r="D13" s="98"/>
      <c r="E13" s="98"/>
      <c r="F13" s="98"/>
      <c r="G13" s="98"/>
      <c r="H13" s="98"/>
      <c r="I13" s="98"/>
      <c r="J13" s="98">
        <f t="shared" si="0"/>
        <v>0</v>
      </c>
      <c r="K13" s="98"/>
      <c r="L13" s="98"/>
      <c r="M13" s="98"/>
      <c r="N13" s="98"/>
      <c r="O13" s="98"/>
      <c r="P13" s="98"/>
      <c r="Q13" s="98">
        <f t="shared" si="1"/>
        <v>0</v>
      </c>
    </row>
    <row r="14" spans="2:18" ht="15" customHeight="1" x14ac:dyDescent="0.45">
      <c r="B14" s="4"/>
      <c r="C14" s="1" t="str">
        <f>+'F2 TOTAL'!C21</f>
        <v>Ergothérapeute</v>
      </c>
      <c r="D14" s="98"/>
      <c r="E14" s="98"/>
      <c r="F14" s="98"/>
      <c r="G14" s="98"/>
      <c r="H14" s="98"/>
      <c r="I14" s="98"/>
      <c r="J14" s="98">
        <f t="shared" si="0"/>
        <v>0</v>
      </c>
      <c r="K14" s="98"/>
      <c r="L14" s="98"/>
      <c r="M14" s="98"/>
      <c r="N14" s="98"/>
      <c r="O14" s="98"/>
      <c r="P14" s="98"/>
      <c r="Q14" s="98">
        <f t="shared" si="1"/>
        <v>0</v>
      </c>
    </row>
    <row r="15" spans="2:18" ht="15" customHeight="1" x14ac:dyDescent="0.45">
      <c r="B15" s="4"/>
      <c r="C15" s="1" t="str">
        <f>+'F2 TOTAL'!C22</f>
        <v>Kinésithérapeute</v>
      </c>
      <c r="D15" s="98"/>
      <c r="E15" s="98"/>
      <c r="F15" s="98"/>
      <c r="G15" s="98"/>
      <c r="H15" s="98"/>
      <c r="I15" s="98"/>
      <c r="J15" s="98">
        <f t="shared" si="0"/>
        <v>0</v>
      </c>
      <c r="K15" s="98"/>
      <c r="L15" s="98"/>
      <c r="M15" s="98"/>
      <c r="N15" s="98"/>
      <c r="O15" s="98"/>
      <c r="P15" s="98"/>
      <c r="Q15" s="98">
        <f t="shared" si="1"/>
        <v>0</v>
      </c>
    </row>
    <row r="16" spans="2:18" ht="15" customHeight="1" x14ac:dyDescent="0.45">
      <c r="B16" s="4"/>
      <c r="C16" s="1" t="str">
        <f>+'F2 TOTAL'!C23</f>
        <v>Psychomotricien</v>
      </c>
      <c r="D16" s="98"/>
      <c r="E16" s="98"/>
      <c r="F16" s="98"/>
      <c r="G16" s="98"/>
      <c r="H16" s="98"/>
      <c r="I16" s="98"/>
      <c r="J16" s="98">
        <f t="shared" si="0"/>
        <v>0</v>
      </c>
      <c r="K16" s="98"/>
      <c r="L16" s="98"/>
      <c r="M16" s="98"/>
      <c r="N16" s="98"/>
      <c r="O16" s="98"/>
      <c r="P16" s="98"/>
      <c r="Q16" s="98">
        <f t="shared" si="1"/>
        <v>0</v>
      </c>
    </row>
    <row r="17" spans="2:17" ht="15" customHeight="1" x14ac:dyDescent="0.45">
      <c r="B17" s="4"/>
      <c r="C17" s="1" t="str">
        <f>+'F2 TOTAL'!C24</f>
        <v>Pédagogue curatif</v>
      </c>
      <c r="D17" s="98"/>
      <c r="E17" s="98"/>
      <c r="F17" s="98"/>
      <c r="G17" s="98"/>
      <c r="H17" s="98"/>
      <c r="I17" s="98"/>
      <c r="J17" s="98">
        <f t="shared" si="0"/>
        <v>0</v>
      </c>
      <c r="K17" s="98"/>
      <c r="L17" s="98"/>
      <c r="M17" s="98"/>
      <c r="N17" s="98"/>
      <c r="O17" s="98"/>
      <c r="P17" s="98"/>
      <c r="Q17" s="98">
        <f t="shared" si="1"/>
        <v>0</v>
      </c>
    </row>
    <row r="18" spans="2:17" ht="15" customHeight="1" x14ac:dyDescent="0.45">
      <c r="B18" s="4"/>
      <c r="C18" s="1" t="str">
        <f>+'F2 TOTAL'!C25</f>
        <v>Diététicien</v>
      </c>
      <c r="D18" s="98"/>
      <c r="E18" s="98"/>
      <c r="F18" s="98"/>
      <c r="G18" s="98"/>
      <c r="H18" s="98"/>
      <c r="I18" s="98"/>
      <c r="J18" s="98">
        <f t="shared" si="0"/>
        <v>0</v>
      </c>
      <c r="K18" s="98"/>
      <c r="L18" s="98"/>
      <c r="M18" s="98"/>
      <c r="N18" s="98"/>
      <c r="O18" s="98"/>
      <c r="P18" s="98"/>
      <c r="Q18" s="98">
        <f t="shared" si="1"/>
        <v>0</v>
      </c>
    </row>
    <row r="19" spans="2:17" ht="15" customHeight="1" x14ac:dyDescent="0.45">
      <c r="B19" s="4"/>
      <c r="C19" s="1" t="str">
        <f>+'F2 TOTAL'!C26</f>
        <v>Orthophoniste</v>
      </c>
      <c r="D19" s="98"/>
      <c r="E19" s="98"/>
      <c r="F19" s="98"/>
      <c r="G19" s="98"/>
      <c r="H19" s="98"/>
      <c r="I19" s="98"/>
      <c r="J19" s="98">
        <f t="shared" ref="J19" si="2">SUM(D19:I19)</f>
        <v>0</v>
      </c>
      <c r="K19" s="98"/>
      <c r="L19" s="98"/>
      <c r="M19" s="98"/>
      <c r="N19" s="98"/>
      <c r="O19" s="98"/>
      <c r="P19" s="98"/>
      <c r="Q19" s="98">
        <f t="shared" ref="Q19" si="3">SUM(K19:P19)</f>
        <v>0</v>
      </c>
    </row>
    <row r="20" spans="2:17" ht="15" customHeight="1" x14ac:dyDescent="0.45">
      <c r="B20" s="4"/>
      <c r="C20" s="1" t="str">
        <f>+'F2 TOTAL'!C27</f>
        <v>Infirmier anesthésiste / masseur</v>
      </c>
      <c r="D20" s="98"/>
      <c r="E20" s="98"/>
      <c r="F20" s="98"/>
      <c r="G20" s="98"/>
      <c r="H20" s="98"/>
      <c r="I20" s="98"/>
      <c r="J20" s="98">
        <f t="shared" si="0"/>
        <v>0</v>
      </c>
      <c r="K20" s="98"/>
      <c r="L20" s="98"/>
      <c r="M20" s="98"/>
      <c r="N20" s="98"/>
      <c r="O20" s="98"/>
      <c r="P20" s="98"/>
      <c r="Q20" s="98">
        <f t="shared" si="1"/>
        <v>0</v>
      </c>
    </row>
    <row r="21" spans="2:17" ht="15" customHeight="1" x14ac:dyDescent="0.45">
      <c r="B21" s="4"/>
      <c r="C21" s="1" t="str">
        <f>+'F2 TOTAL'!C28</f>
        <v>Infirmier psychiatrique</v>
      </c>
      <c r="D21" s="98"/>
      <c r="E21" s="98"/>
      <c r="F21" s="98"/>
      <c r="G21" s="98"/>
      <c r="H21" s="98"/>
      <c r="I21" s="98"/>
      <c r="J21" s="98">
        <f t="shared" si="0"/>
        <v>0</v>
      </c>
      <c r="K21" s="98"/>
      <c r="L21" s="98"/>
      <c r="M21" s="98"/>
      <c r="N21" s="98"/>
      <c r="O21" s="98"/>
      <c r="P21" s="98"/>
      <c r="Q21" s="98">
        <f t="shared" si="1"/>
        <v>0</v>
      </c>
    </row>
    <row r="22" spans="2:17" ht="15" customHeight="1" x14ac:dyDescent="0.45">
      <c r="B22" s="4"/>
      <c r="C22" s="1" t="str">
        <f>+'F2 TOTAL'!C29</f>
        <v>Infirmier</v>
      </c>
      <c r="D22" s="98"/>
      <c r="E22" s="98"/>
      <c r="F22" s="98"/>
      <c r="G22" s="98"/>
      <c r="H22" s="98"/>
      <c r="I22" s="98"/>
      <c r="J22" s="98">
        <f t="shared" si="0"/>
        <v>0</v>
      </c>
      <c r="K22" s="98"/>
      <c r="L22" s="98"/>
      <c r="M22" s="98"/>
      <c r="N22" s="98"/>
      <c r="O22" s="98"/>
      <c r="P22" s="98"/>
      <c r="Q22" s="98">
        <f t="shared" si="1"/>
        <v>0</v>
      </c>
    </row>
    <row r="23" spans="2:17" ht="15" customHeight="1" x14ac:dyDescent="0.45">
      <c r="B23" s="4"/>
      <c r="C23" s="1" t="str">
        <f>+'F2 TOTAL'!C30</f>
        <v>Aide soignant</v>
      </c>
      <c r="D23" s="98"/>
      <c r="E23" s="98"/>
      <c r="F23" s="98"/>
      <c r="G23" s="98"/>
      <c r="H23" s="98"/>
      <c r="I23" s="98"/>
      <c r="J23" s="98">
        <f t="shared" si="0"/>
        <v>0</v>
      </c>
      <c r="K23" s="98"/>
      <c r="L23" s="98"/>
      <c r="M23" s="98"/>
      <c r="N23" s="98"/>
      <c r="O23" s="98"/>
      <c r="P23" s="98"/>
      <c r="Q23" s="98">
        <f t="shared" si="1"/>
        <v>0</v>
      </c>
    </row>
    <row r="24" spans="2:17" ht="15" customHeight="1" x14ac:dyDescent="0.45">
      <c r="B24" s="2"/>
      <c r="C24" s="20" t="s">
        <v>12</v>
      </c>
      <c r="D24" s="100"/>
      <c r="E24" s="100"/>
      <c r="F24" s="100"/>
      <c r="G24" s="100"/>
      <c r="H24" s="100"/>
      <c r="I24" s="100"/>
      <c r="J24" s="100"/>
      <c r="K24" s="100"/>
      <c r="L24" s="100"/>
      <c r="M24" s="100"/>
      <c r="N24" s="100"/>
      <c r="O24" s="100"/>
      <c r="P24" s="100"/>
      <c r="Q24" s="100"/>
    </row>
    <row r="25" spans="2:17" ht="15" customHeight="1" x14ac:dyDescent="0.45">
      <c r="B25" s="4"/>
      <c r="C25" s="1" t="str">
        <f>+'F2 TOTAL'!C32</f>
        <v>Universitaire psychologue/Pédagogue</v>
      </c>
      <c r="D25" s="98"/>
      <c r="E25" s="98"/>
      <c r="F25" s="98"/>
      <c r="G25" s="98"/>
      <c r="H25" s="98"/>
      <c r="I25" s="98"/>
      <c r="J25" s="98">
        <f t="shared" ref="J25:J30" si="4">SUM(D25:I25)</f>
        <v>0</v>
      </c>
      <c r="K25" s="98"/>
      <c r="L25" s="98"/>
      <c r="M25" s="98"/>
      <c r="N25" s="98"/>
      <c r="O25" s="98"/>
      <c r="P25" s="98"/>
      <c r="Q25" s="98">
        <f t="shared" ref="Q25:Q30" si="5">SUM(K25:P25)</f>
        <v>0</v>
      </c>
    </row>
    <row r="26" spans="2:17" ht="15" customHeight="1" x14ac:dyDescent="0.45">
      <c r="B26" s="4"/>
      <c r="C26" s="1" t="str">
        <f>+'F2 TOTAL'!C33</f>
        <v>Educateur gradué</v>
      </c>
      <c r="D26" s="98"/>
      <c r="E26" s="98"/>
      <c r="F26" s="98"/>
      <c r="G26" s="98"/>
      <c r="H26" s="98"/>
      <c r="I26" s="98"/>
      <c r="J26" s="98">
        <f t="shared" si="4"/>
        <v>0</v>
      </c>
      <c r="K26" s="98"/>
      <c r="L26" s="98"/>
      <c r="M26" s="98"/>
      <c r="N26" s="98"/>
      <c r="O26" s="98"/>
      <c r="P26" s="98"/>
      <c r="Q26" s="98">
        <f t="shared" si="5"/>
        <v>0</v>
      </c>
    </row>
    <row r="27" spans="2:17" ht="15" customHeight="1" x14ac:dyDescent="0.45">
      <c r="B27" s="4"/>
      <c r="C27" s="1" t="str">
        <f>+'F2 TOTAL'!C34</f>
        <v>Educateur instructeur (bac)</v>
      </c>
      <c r="D27" s="98"/>
      <c r="E27" s="98"/>
      <c r="F27" s="98"/>
      <c r="G27" s="98"/>
      <c r="H27" s="98"/>
      <c r="I27" s="98"/>
      <c r="J27" s="98">
        <f t="shared" si="4"/>
        <v>0</v>
      </c>
      <c r="K27" s="98"/>
      <c r="L27" s="98"/>
      <c r="M27" s="98"/>
      <c r="N27" s="98"/>
      <c r="O27" s="98"/>
      <c r="P27" s="98"/>
      <c r="Q27" s="98">
        <f t="shared" si="5"/>
        <v>0</v>
      </c>
    </row>
    <row r="28" spans="2:17" ht="15" customHeight="1" x14ac:dyDescent="0.45">
      <c r="B28" s="4"/>
      <c r="C28" s="1" t="str">
        <f>+'F2 TOTAL'!C35</f>
        <v>Educateur diplômé</v>
      </c>
      <c r="D28" s="98"/>
      <c r="E28" s="98"/>
      <c r="F28" s="98"/>
      <c r="G28" s="98"/>
      <c r="H28" s="98"/>
      <c r="I28" s="98"/>
      <c r="J28" s="98">
        <f t="shared" si="4"/>
        <v>0</v>
      </c>
      <c r="K28" s="98"/>
      <c r="L28" s="98"/>
      <c r="M28" s="98"/>
      <c r="N28" s="98"/>
      <c r="O28" s="98"/>
      <c r="P28" s="98"/>
      <c r="Q28" s="98">
        <f t="shared" si="5"/>
        <v>0</v>
      </c>
    </row>
    <row r="29" spans="2:17" ht="15" customHeight="1" x14ac:dyDescent="0.45">
      <c r="B29" s="4"/>
      <c r="C29" s="1" t="str">
        <f>+'F2 TOTAL'!C36</f>
        <v>Educateur instructeur</v>
      </c>
      <c r="D29" s="98"/>
      <c r="E29" s="98"/>
      <c r="F29" s="98"/>
      <c r="G29" s="98"/>
      <c r="H29" s="98"/>
      <c r="I29" s="98"/>
      <c r="J29" s="98">
        <f t="shared" si="4"/>
        <v>0</v>
      </c>
      <c r="K29" s="98"/>
      <c r="L29" s="98"/>
      <c r="M29" s="98"/>
      <c r="N29" s="98"/>
      <c r="O29" s="98"/>
      <c r="P29" s="98"/>
      <c r="Q29" s="98">
        <f t="shared" si="5"/>
        <v>0</v>
      </c>
    </row>
    <row r="30" spans="2:17" ht="15" customHeight="1" x14ac:dyDescent="0.45">
      <c r="B30" s="4"/>
      <c r="C30" s="1" t="str">
        <f>+'F2 TOTAL'!C37</f>
        <v>Employé non diplômé</v>
      </c>
      <c r="D30" s="98"/>
      <c r="E30" s="98"/>
      <c r="F30" s="98"/>
      <c r="G30" s="98"/>
      <c r="H30" s="98"/>
      <c r="I30" s="98"/>
      <c r="J30" s="98">
        <f t="shared" si="4"/>
        <v>0</v>
      </c>
      <c r="K30" s="98"/>
      <c r="L30" s="98"/>
      <c r="M30" s="98"/>
      <c r="N30" s="98"/>
      <c r="O30" s="98"/>
      <c r="P30" s="98"/>
      <c r="Q30" s="98">
        <f t="shared" si="5"/>
        <v>0</v>
      </c>
    </row>
    <row r="31" spans="2:17" ht="15" customHeight="1" x14ac:dyDescent="0.45">
      <c r="B31" s="2"/>
      <c r="C31" s="20" t="s">
        <v>20</v>
      </c>
      <c r="D31" s="100"/>
      <c r="E31" s="100"/>
      <c r="F31" s="100"/>
      <c r="G31" s="100"/>
      <c r="H31" s="100"/>
      <c r="I31" s="100"/>
      <c r="J31" s="100"/>
      <c r="K31" s="100"/>
      <c r="L31" s="100"/>
      <c r="M31" s="100"/>
      <c r="N31" s="100"/>
      <c r="O31" s="100"/>
      <c r="P31" s="100"/>
      <c r="Q31" s="100"/>
    </row>
    <row r="32" spans="2:17" ht="15" customHeight="1" x14ac:dyDescent="0.45">
      <c r="B32" s="4"/>
      <c r="C32" s="1" t="str">
        <f>+'F2 TOTAL'!C39</f>
        <v>Salarié avec CATP ou CAP</v>
      </c>
      <c r="D32" s="98"/>
      <c r="E32" s="98"/>
      <c r="F32" s="98"/>
      <c r="G32" s="98"/>
      <c r="H32" s="98"/>
      <c r="I32" s="98"/>
      <c r="J32" s="98">
        <f>SUM(D32:I32)</f>
        <v>0</v>
      </c>
      <c r="K32" s="98"/>
      <c r="L32" s="98"/>
      <c r="M32" s="98"/>
      <c r="N32" s="98"/>
      <c r="O32" s="98"/>
      <c r="P32" s="98"/>
      <c r="Q32" s="98">
        <f>SUM(K32:P32)</f>
        <v>0</v>
      </c>
    </row>
    <row r="33" spans="2:17" ht="15" customHeight="1" x14ac:dyDescent="0.45">
      <c r="B33" s="4"/>
      <c r="C33" s="1" t="str">
        <f>+'F2 TOTAL'!C40</f>
        <v>Auxiliaire de vie/Auxiliaire économe</v>
      </c>
      <c r="D33" s="98"/>
      <c r="E33" s="98"/>
      <c r="F33" s="98"/>
      <c r="G33" s="98"/>
      <c r="H33" s="98"/>
      <c r="I33" s="98"/>
      <c r="J33" s="98">
        <f>SUM(D33:I33)</f>
        <v>0</v>
      </c>
      <c r="K33" s="98"/>
      <c r="L33" s="98"/>
      <c r="M33" s="98"/>
      <c r="N33" s="98"/>
      <c r="O33" s="98"/>
      <c r="P33" s="98"/>
      <c r="Q33" s="98">
        <f>SUM(K33:P33)</f>
        <v>0</v>
      </c>
    </row>
    <row r="34" spans="2:17" ht="15" customHeight="1" x14ac:dyDescent="0.45">
      <c r="B34" s="4"/>
      <c r="C34" s="1" t="str">
        <f>+'F2 TOTAL'!C41</f>
        <v>Aide socio-familiale / AAQ</v>
      </c>
      <c r="D34" s="98"/>
      <c r="E34" s="98"/>
      <c r="F34" s="98"/>
      <c r="G34" s="98"/>
      <c r="H34" s="98"/>
      <c r="I34" s="98"/>
      <c r="J34" s="98">
        <f>SUM(D34:I34)</f>
        <v>0</v>
      </c>
      <c r="K34" s="98"/>
      <c r="L34" s="98"/>
      <c r="M34" s="98"/>
      <c r="N34" s="98"/>
      <c r="O34" s="98"/>
      <c r="P34" s="98"/>
      <c r="Q34" s="98">
        <f>SUM(K34:P34)</f>
        <v>0</v>
      </c>
    </row>
    <row r="35" spans="2:17" ht="15" customHeight="1" x14ac:dyDescent="0.45">
      <c r="B35" s="4"/>
      <c r="C35" s="1" t="str">
        <f>+'F2 TOTAL'!C42</f>
        <v>Aide socio-familiale / AAQ en formation</v>
      </c>
      <c r="D35" s="98"/>
      <c r="E35" s="98"/>
      <c r="F35" s="98"/>
      <c r="G35" s="98"/>
      <c r="H35" s="98"/>
      <c r="I35" s="98"/>
      <c r="J35" s="98">
        <f>SUM(D35:I35)</f>
        <v>0</v>
      </c>
      <c r="K35" s="98"/>
      <c r="L35" s="98"/>
      <c r="M35" s="98"/>
      <c r="N35" s="98"/>
      <c r="O35" s="98"/>
      <c r="P35" s="98"/>
      <c r="Q35" s="98">
        <f>SUM(K35:P35)</f>
        <v>0</v>
      </c>
    </row>
    <row r="36" spans="2:17" ht="15" customHeight="1" x14ac:dyDescent="0.45">
      <c r="B36" s="4"/>
      <c r="C36" s="1" t="str">
        <f>+'F2 TOTAL'!C43</f>
        <v>Salarié non diplômé</v>
      </c>
      <c r="D36" s="98"/>
      <c r="E36" s="98"/>
      <c r="F36" s="98"/>
      <c r="G36" s="98"/>
      <c r="H36" s="98"/>
      <c r="I36" s="98"/>
      <c r="J36" s="98">
        <f>SUM(D36:I36)</f>
        <v>0</v>
      </c>
      <c r="K36" s="98"/>
      <c r="L36" s="98"/>
      <c r="M36" s="98"/>
      <c r="N36" s="98"/>
      <c r="O36" s="98"/>
      <c r="P36" s="98"/>
      <c r="Q36" s="98">
        <f>SUM(K36:P36)</f>
        <v>0</v>
      </c>
    </row>
    <row r="37" spans="2:17" ht="15" customHeight="1" x14ac:dyDescent="0.45">
      <c r="B37" s="2" t="s">
        <v>17</v>
      </c>
      <c r="C37" s="3"/>
      <c r="D37" s="100"/>
      <c r="E37" s="100"/>
      <c r="F37" s="100"/>
      <c r="G37" s="100"/>
      <c r="H37" s="100"/>
      <c r="I37" s="100"/>
      <c r="J37" s="100"/>
      <c r="K37" s="100"/>
      <c r="L37" s="100"/>
      <c r="M37" s="100"/>
      <c r="N37" s="100"/>
      <c r="O37" s="100"/>
      <c r="P37" s="100"/>
      <c r="Q37" s="100"/>
    </row>
    <row r="38" spans="2:17" ht="15" customHeight="1" x14ac:dyDescent="0.45">
      <c r="B38" s="4"/>
      <c r="C38" s="1" t="str">
        <f>+'F2 TOTAL'!C45</f>
        <v>Universitaire</v>
      </c>
      <c r="D38" s="98"/>
      <c r="E38" s="98"/>
      <c r="F38" s="98"/>
      <c r="G38" s="98"/>
      <c r="H38" s="98"/>
      <c r="I38" s="98"/>
      <c r="J38" s="98">
        <f t="shared" ref="J38:J45" si="6">SUM(D38:I38)</f>
        <v>0</v>
      </c>
      <c r="K38" s="98"/>
      <c r="L38" s="98"/>
      <c r="M38" s="98"/>
      <c r="N38" s="98"/>
      <c r="O38" s="98"/>
      <c r="P38" s="98"/>
      <c r="Q38" s="98">
        <f t="shared" ref="Q38:Q45" si="7">SUM(K38:P38)</f>
        <v>0</v>
      </c>
    </row>
    <row r="39" spans="2:17" ht="15" customHeight="1" x14ac:dyDescent="0.45">
      <c r="B39" s="4"/>
      <c r="C39" s="1" t="str">
        <f>+'F2 TOTAL'!C46</f>
        <v>Bachelor</v>
      </c>
      <c r="D39" s="98"/>
      <c r="E39" s="98"/>
      <c r="F39" s="98"/>
      <c r="G39" s="98"/>
      <c r="H39" s="98"/>
      <c r="I39" s="98"/>
      <c r="J39" s="98">
        <f t="shared" si="6"/>
        <v>0</v>
      </c>
      <c r="K39" s="98"/>
      <c r="L39" s="98"/>
      <c r="M39" s="98"/>
      <c r="N39" s="98"/>
      <c r="O39" s="98"/>
      <c r="P39" s="98"/>
      <c r="Q39" s="98">
        <f t="shared" si="7"/>
        <v>0</v>
      </c>
    </row>
    <row r="40" spans="2:17" ht="15" customHeight="1" x14ac:dyDescent="0.45">
      <c r="B40" s="4"/>
      <c r="C40" s="1" t="str">
        <f>+'F2 TOTAL'!C47</f>
        <v>BTS</v>
      </c>
      <c r="D40" s="98"/>
      <c r="E40" s="98"/>
      <c r="F40" s="98"/>
      <c r="G40" s="98"/>
      <c r="H40" s="98"/>
      <c r="I40" s="98"/>
      <c r="J40" s="98">
        <f t="shared" si="6"/>
        <v>0</v>
      </c>
      <c r="K40" s="98"/>
      <c r="L40" s="98"/>
      <c r="M40" s="98"/>
      <c r="N40" s="98"/>
      <c r="O40" s="98"/>
      <c r="P40" s="98"/>
      <c r="Q40" s="98">
        <f t="shared" si="7"/>
        <v>0</v>
      </c>
    </row>
    <row r="41" spans="2:17" ht="15" customHeight="1" x14ac:dyDescent="0.45">
      <c r="B41" s="4"/>
      <c r="C41" s="1" t="str">
        <f>+'F2 TOTAL'!C48</f>
        <v>Bac</v>
      </c>
      <c r="D41" s="98"/>
      <c r="E41" s="98"/>
      <c r="F41" s="98"/>
      <c r="G41" s="98"/>
      <c r="H41" s="98"/>
      <c r="I41" s="98"/>
      <c r="J41" s="98">
        <f t="shared" si="6"/>
        <v>0</v>
      </c>
      <c r="K41" s="98"/>
      <c r="L41" s="98"/>
      <c r="M41" s="98"/>
      <c r="N41" s="98"/>
      <c r="O41" s="98"/>
      <c r="P41" s="98"/>
      <c r="Q41" s="98">
        <f t="shared" si="7"/>
        <v>0</v>
      </c>
    </row>
    <row r="42" spans="2:17" ht="15" customHeight="1" x14ac:dyDescent="0.45">
      <c r="B42" s="4"/>
      <c r="C42" s="1" t="str">
        <f>+'F2 TOTAL'!C49</f>
        <v>Salarié avec 3ième sec. ou ens. moyen</v>
      </c>
      <c r="D42" s="98"/>
      <c r="E42" s="98"/>
      <c r="F42" s="98"/>
      <c r="G42" s="98"/>
      <c r="H42" s="98"/>
      <c r="I42" s="98"/>
      <c r="J42" s="98">
        <f t="shared" si="6"/>
        <v>0</v>
      </c>
      <c r="K42" s="98"/>
      <c r="L42" s="98"/>
      <c r="M42" s="98"/>
      <c r="N42" s="98"/>
      <c r="O42" s="98"/>
      <c r="P42" s="98"/>
      <c r="Q42" s="98">
        <f t="shared" si="7"/>
        <v>0</v>
      </c>
    </row>
    <row r="43" spans="2:17" ht="15" customHeight="1" x14ac:dyDescent="0.45">
      <c r="B43" s="4"/>
      <c r="C43" s="1" t="str">
        <f>+'F2 TOTAL'!C50</f>
        <v>Salarié avec 5ième sec. ou 9ième moyen</v>
      </c>
      <c r="D43" s="98"/>
      <c r="E43" s="98"/>
      <c r="F43" s="98"/>
      <c r="G43" s="98"/>
      <c r="H43" s="98"/>
      <c r="I43" s="98"/>
      <c r="J43" s="98">
        <f t="shared" si="6"/>
        <v>0</v>
      </c>
      <c r="K43" s="98"/>
      <c r="L43" s="98"/>
      <c r="M43" s="98"/>
      <c r="N43" s="98"/>
      <c r="O43" s="98"/>
      <c r="P43" s="98"/>
      <c r="Q43" s="98">
        <f t="shared" si="7"/>
        <v>0</v>
      </c>
    </row>
    <row r="44" spans="2:17" ht="15" customHeight="1" x14ac:dyDescent="0.45">
      <c r="B44" s="4"/>
      <c r="C44" s="1" t="str">
        <f>+'F2 TOTAL'!C51</f>
        <v>Salarié sans 5ième sec. ou 9ième moyen</v>
      </c>
      <c r="D44" s="98"/>
      <c r="E44" s="98"/>
      <c r="F44" s="98"/>
      <c r="G44" s="98"/>
      <c r="H44" s="98"/>
      <c r="I44" s="98"/>
      <c r="J44" s="98">
        <f t="shared" si="6"/>
        <v>0</v>
      </c>
      <c r="K44" s="98"/>
      <c r="L44" s="98"/>
      <c r="M44" s="98"/>
      <c r="N44" s="98"/>
      <c r="O44" s="98"/>
      <c r="P44" s="98"/>
      <c r="Q44" s="98">
        <f t="shared" si="7"/>
        <v>0</v>
      </c>
    </row>
    <row r="45" spans="2:17" ht="15" customHeight="1" x14ac:dyDescent="0.45">
      <c r="B45" s="4"/>
      <c r="C45" s="1" t="str">
        <f>+'F2 TOTAL'!C52</f>
        <v>Salarié non diplômé</v>
      </c>
      <c r="D45" s="98"/>
      <c r="E45" s="98"/>
      <c r="F45" s="98"/>
      <c r="G45" s="98"/>
      <c r="H45" s="98"/>
      <c r="I45" s="98"/>
      <c r="J45" s="98">
        <f t="shared" si="6"/>
        <v>0</v>
      </c>
      <c r="K45" s="98"/>
      <c r="L45" s="98"/>
      <c r="M45" s="98"/>
      <c r="N45" s="98"/>
      <c r="O45" s="98"/>
      <c r="P45" s="98"/>
      <c r="Q45" s="98">
        <f t="shared" si="7"/>
        <v>0</v>
      </c>
    </row>
    <row r="46" spans="2:17" ht="15" customHeight="1" x14ac:dyDescent="0.45">
      <c r="B46" s="2" t="s">
        <v>33</v>
      </c>
      <c r="C46" s="3"/>
      <c r="D46" s="100"/>
      <c r="E46" s="100"/>
      <c r="F46" s="100"/>
      <c r="G46" s="100"/>
      <c r="H46" s="100"/>
      <c r="I46" s="100"/>
      <c r="J46" s="100"/>
      <c r="K46" s="100"/>
      <c r="L46" s="100"/>
      <c r="M46" s="100"/>
      <c r="N46" s="100"/>
      <c r="O46" s="100"/>
      <c r="P46" s="100"/>
      <c r="Q46" s="100"/>
    </row>
    <row r="47" spans="2:17" ht="15" customHeight="1" x14ac:dyDescent="0.45">
      <c r="B47" s="4"/>
      <c r="C47" s="1" t="str">
        <f>+'F2 TOTAL'!C54</f>
        <v>Salarié avec CATP ou CAP</v>
      </c>
      <c r="D47" s="98"/>
      <c r="E47" s="98"/>
      <c r="F47" s="98"/>
      <c r="G47" s="98"/>
      <c r="H47" s="98"/>
      <c r="I47" s="98"/>
      <c r="J47" s="98">
        <f t="shared" ref="J47:J52" si="8">SUM(D47:I47)</f>
        <v>0</v>
      </c>
      <c r="K47" s="98"/>
      <c r="L47" s="98"/>
      <c r="M47" s="98"/>
      <c r="N47" s="98"/>
      <c r="O47" s="98"/>
      <c r="P47" s="98"/>
      <c r="Q47" s="98">
        <f t="shared" ref="Q47:Q52" si="9">SUM(K47:P47)</f>
        <v>0</v>
      </c>
    </row>
    <row r="48" spans="2:17" ht="15" customHeight="1" x14ac:dyDescent="0.45">
      <c r="B48" s="4"/>
      <c r="C48" s="1" t="str">
        <f>+'F2 TOTAL'!C55</f>
        <v>Salarié sans CATP</v>
      </c>
      <c r="D48" s="98"/>
      <c r="E48" s="98"/>
      <c r="F48" s="98"/>
      <c r="G48" s="98"/>
      <c r="H48" s="98"/>
      <c r="I48" s="98"/>
      <c r="J48" s="98">
        <f t="shared" si="8"/>
        <v>0</v>
      </c>
      <c r="K48" s="98"/>
      <c r="L48" s="98"/>
      <c r="M48" s="98"/>
      <c r="N48" s="98"/>
      <c r="O48" s="98"/>
      <c r="P48" s="98"/>
      <c r="Q48" s="98">
        <f t="shared" si="9"/>
        <v>0</v>
      </c>
    </row>
    <row r="49" spans="2:17" ht="15" customHeight="1" x14ac:dyDescent="0.45">
      <c r="B49" s="4"/>
      <c r="C49" s="1" t="str">
        <f>+'F2 TOTAL'!C56</f>
        <v>Salarié non diplômé - Nettoyage</v>
      </c>
      <c r="D49" s="98"/>
      <c r="E49" s="98"/>
      <c r="F49" s="98"/>
      <c r="G49" s="98"/>
      <c r="H49" s="98"/>
      <c r="I49" s="98"/>
      <c r="J49" s="98">
        <f t="shared" si="8"/>
        <v>0</v>
      </c>
      <c r="K49" s="98"/>
      <c r="L49" s="98"/>
      <c r="M49" s="98"/>
      <c r="N49" s="98"/>
      <c r="O49" s="98"/>
      <c r="P49" s="98"/>
      <c r="Q49" s="98">
        <f t="shared" si="9"/>
        <v>0</v>
      </c>
    </row>
    <row r="50" spans="2:17" ht="15" customHeight="1" x14ac:dyDescent="0.45">
      <c r="B50" s="4"/>
      <c r="C50" s="1" t="str">
        <f>+'F2 TOTAL'!C57</f>
        <v>Salarié non diplômé - Aide cuisinière</v>
      </c>
      <c r="D50" s="98"/>
      <c r="E50" s="98"/>
      <c r="F50" s="98"/>
      <c r="G50" s="98"/>
      <c r="H50" s="98"/>
      <c r="I50" s="98"/>
      <c r="J50" s="98">
        <f t="shared" si="8"/>
        <v>0</v>
      </c>
      <c r="K50" s="98"/>
      <c r="L50" s="98"/>
      <c r="M50" s="98"/>
      <c r="N50" s="98"/>
      <c r="O50" s="98"/>
      <c r="P50" s="98"/>
      <c r="Q50" s="98">
        <f t="shared" si="9"/>
        <v>0</v>
      </c>
    </row>
    <row r="51" spans="2:17" ht="15" customHeight="1" x14ac:dyDescent="0.45">
      <c r="B51" s="4"/>
      <c r="C51" s="1" t="str">
        <f>+'F2 TOTAL'!C58</f>
        <v>Salarié non diplômé - Lingère</v>
      </c>
      <c r="D51" s="98"/>
      <c r="E51" s="98"/>
      <c r="F51" s="98"/>
      <c r="G51" s="98"/>
      <c r="H51" s="98"/>
      <c r="I51" s="98"/>
      <c r="J51" s="98">
        <f t="shared" si="8"/>
        <v>0</v>
      </c>
      <c r="K51" s="98"/>
      <c r="L51" s="98"/>
      <c r="M51" s="98"/>
      <c r="N51" s="98"/>
      <c r="O51" s="98"/>
      <c r="P51" s="98"/>
      <c r="Q51" s="98">
        <f t="shared" si="9"/>
        <v>0</v>
      </c>
    </row>
    <row r="52" spans="2:17" ht="15" customHeight="1" x14ac:dyDescent="0.45">
      <c r="B52" s="10"/>
      <c r="C52" s="24" t="str">
        <f>+'F2 TOTAL'!C59</f>
        <v>Salarié non diplômé - Chauffeur</v>
      </c>
      <c r="D52" s="98"/>
      <c r="E52" s="98"/>
      <c r="F52" s="98"/>
      <c r="G52" s="98"/>
      <c r="H52" s="98"/>
      <c r="I52" s="98"/>
      <c r="J52" s="98">
        <f t="shared" si="8"/>
        <v>0</v>
      </c>
      <c r="K52" s="98"/>
      <c r="L52" s="98"/>
      <c r="M52" s="98"/>
      <c r="N52" s="98"/>
      <c r="O52" s="98"/>
      <c r="P52" s="98"/>
      <c r="Q52" s="98">
        <f t="shared" si="9"/>
        <v>0</v>
      </c>
    </row>
    <row r="53" spans="2:17" ht="15" customHeight="1" x14ac:dyDescent="0.45">
      <c r="D53" s="23"/>
      <c r="E53" s="23"/>
      <c r="F53" s="23"/>
      <c r="G53" s="23"/>
      <c r="H53" s="23"/>
      <c r="I53" s="23"/>
      <c r="J53" s="23"/>
      <c r="K53" s="23"/>
      <c r="L53" s="23"/>
      <c r="M53" s="23"/>
      <c r="N53" s="23"/>
      <c r="O53" s="23"/>
      <c r="P53" s="23"/>
      <c r="Q53" s="23"/>
    </row>
    <row r="54" spans="2:17" ht="15" customHeight="1" x14ac:dyDescent="0.45">
      <c r="B54" s="7" t="s">
        <v>55</v>
      </c>
      <c r="C54" s="25"/>
      <c r="D54" s="92">
        <f t="shared" ref="D54:Q54" si="10">SUM(D10:D52)</f>
        <v>0</v>
      </c>
      <c r="E54" s="92">
        <f t="shared" si="10"/>
        <v>0</v>
      </c>
      <c r="F54" s="92">
        <f t="shared" si="10"/>
        <v>0</v>
      </c>
      <c r="G54" s="92">
        <f t="shared" si="10"/>
        <v>0</v>
      </c>
      <c r="H54" s="92">
        <f t="shared" si="10"/>
        <v>0</v>
      </c>
      <c r="I54" s="92">
        <f t="shared" si="10"/>
        <v>0</v>
      </c>
      <c r="J54" s="92">
        <f t="shared" si="10"/>
        <v>0</v>
      </c>
      <c r="K54" s="92">
        <f t="shared" si="10"/>
        <v>0</v>
      </c>
      <c r="L54" s="92">
        <f t="shared" si="10"/>
        <v>0</v>
      </c>
      <c r="M54" s="92">
        <f t="shared" si="10"/>
        <v>0</v>
      </c>
      <c r="N54" s="92">
        <f t="shared" si="10"/>
        <v>0</v>
      </c>
      <c r="O54" s="92">
        <f t="shared" si="10"/>
        <v>0</v>
      </c>
      <c r="P54" s="92">
        <f t="shared" si="10"/>
        <v>0</v>
      </c>
      <c r="Q54" s="92">
        <f t="shared" si="10"/>
        <v>0</v>
      </c>
    </row>
    <row r="55" spans="2:17" ht="15" customHeight="1" x14ac:dyDescent="0.45">
      <c r="B55" s="5"/>
      <c r="D55" s="27"/>
      <c r="E55" s="27"/>
      <c r="F55" s="27"/>
      <c r="G55" s="27"/>
      <c r="H55" s="27"/>
      <c r="I55" s="27"/>
      <c r="J55" s="27"/>
      <c r="K55" s="27"/>
      <c r="L55" s="27"/>
      <c r="M55" s="27"/>
      <c r="N55" s="27"/>
      <c r="O55" s="27"/>
      <c r="P55" s="27"/>
      <c r="Q55" s="27"/>
    </row>
  </sheetData>
  <mergeCells count="4">
    <mergeCell ref="B2:Q2"/>
    <mergeCell ref="D4:Q4"/>
    <mergeCell ref="D6:J6"/>
    <mergeCell ref="K6:Q6"/>
  </mergeCells>
  <conditionalFormatting sqref="B2">
    <cfRule type="expression" dxfId="39" priority="1">
      <formula>$S$2="OK"</formula>
    </cfRule>
    <cfRule type="expression" dxfId="38" priority="2">
      <formula>$S$2="NOK"</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55"/>
  <sheetViews>
    <sheetView showGridLines="0" zoomScaleNormal="100" workbookViewId="0">
      <selection activeCell="B3" sqref="B3"/>
    </sheetView>
  </sheetViews>
  <sheetFormatPr baseColWidth="10" defaultColWidth="11.3984375" defaultRowHeight="15" customHeight="1" x14ac:dyDescent="0.45"/>
  <cols>
    <col min="1" max="2" width="2.86328125" style="1" customWidth="1"/>
    <col min="3" max="3" width="37.1328125" style="1" customWidth="1"/>
    <col min="4" max="25" width="8.59765625" style="1" customWidth="1"/>
    <col min="26" max="26" width="2.86328125" style="1" customWidth="1"/>
    <col min="27" max="16384" width="11.3984375" style="1"/>
  </cols>
  <sheetData>
    <row r="1" spans="2:26" ht="15" customHeight="1" thickBot="1" x14ac:dyDescent="0.5"/>
    <row r="2" spans="2:26" s="13" customFormat="1" ht="60" customHeight="1" thickBot="1" x14ac:dyDescent="0.5">
      <c r="B2" s="296" t="s">
        <v>1460</v>
      </c>
      <c r="C2" s="297"/>
      <c r="D2" s="297"/>
      <c r="E2" s="297"/>
      <c r="F2" s="297"/>
      <c r="G2" s="297"/>
      <c r="H2" s="297"/>
      <c r="I2" s="297"/>
      <c r="J2" s="297"/>
      <c r="K2" s="297"/>
      <c r="L2" s="297"/>
      <c r="M2" s="297"/>
      <c r="N2" s="297"/>
      <c r="O2" s="297"/>
      <c r="P2" s="297"/>
      <c r="Q2" s="297"/>
      <c r="R2" s="297"/>
      <c r="S2" s="297"/>
      <c r="T2" s="297"/>
      <c r="U2" s="297"/>
      <c r="V2" s="297"/>
      <c r="W2" s="297"/>
      <c r="X2" s="297"/>
      <c r="Y2" s="298"/>
      <c r="Z2" s="97"/>
    </row>
    <row r="4" spans="2:26" ht="15" customHeight="1" x14ac:dyDescent="0.45">
      <c r="B4" s="8" t="s">
        <v>56</v>
      </c>
      <c r="C4" s="90"/>
      <c r="D4" s="308">
        <f>+'F1'!C7</f>
        <v>0</v>
      </c>
      <c r="E4" s="309"/>
      <c r="F4" s="309"/>
      <c r="G4" s="309"/>
      <c r="H4" s="309"/>
      <c r="I4" s="309"/>
      <c r="J4" s="309"/>
      <c r="K4" s="309"/>
      <c r="L4" s="309"/>
      <c r="M4" s="309"/>
      <c r="N4" s="309"/>
      <c r="O4" s="309"/>
      <c r="P4" s="309"/>
      <c r="Q4" s="309"/>
      <c r="R4" s="309"/>
      <c r="S4" s="309"/>
      <c r="T4" s="309"/>
      <c r="U4" s="309"/>
      <c r="V4" s="309"/>
      <c r="W4" s="309"/>
      <c r="X4" s="309"/>
      <c r="Y4" s="310"/>
    </row>
    <row r="5" spans="2:26" ht="15" customHeight="1" x14ac:dyDescent="0.45">
      <c r="B5" s="5"/>
      <c r="D5" s="80"/>
      <c r="E5" s="80"/>
      <c r="F5" s="80"/>
      <c r="G5" s="80"/>
      <c r="H5" s="80"/>
      <c r="I5" s="80"/>
      <c r="J5" s="80"/>
      <c r="K5" s="80"/>
      <c r="L5" s="80"/>
      <c r="M5" s="80"/>
      <c r="N5" s="80"/>
      <c r="O5" s="80"/>
      <c r="P5" s="80"/>
      <c r="Q5" s="80"/>
      <c r="R5" s="80"/>
      <c r="S5" s="80"/>
      <c r="T5" s="80"/>
      <c r="U5" s="80"/>
      <c r="V5" s="80"/>
      <c r="W5" s="80"/>
      <c r="X5" s="80"/>
      <c r="Y5" s="80"/>
    </row>
    <row r="6" spans="2:26" s="13" customFormat="1" ht="15" customHeight="1" x14ac:dyDescent="0.45">
      <c r="B6" s="1"/>
      <c r="C6" s="1"/>
      <c r="D6" s="324" t="s">
        <v>187</v>
      </c>
      <c r="E6" s="325"/>
      <c r="F6" s="325"/>
      <c r="G6" s="325"/>
      <c r="H6" s="325"/>
      <c r="I6" s="325"/>
      <c r="J6" s="325"/>
      <c r="K6" s="325"/>
      <c r="L6" s="325"/>
      <c r="M6" s="325"/>
      <c r="N6" s="326"/>
      <c r="O6" s="324" t="s">
        <v>188</v>
      </c>
      <c r="P6" s="325"/>
      <c r="Q6" s="325"/>
      <c r="R6" s="325"/>
      <c r="S6" s="325"/>
      <c r="T6" s="325"/>
      <c r="U6" s="325"/>
      <c r="V6" s="325"/>
      <c r="W6" s="325"/>
      <c r="X6" s="325"/>
      <c r="Y6" s="326"/>
    </row>
    <row r="7" spans="2:26" s="13" customFormat="1" ht="15" customHeight="1" x14ac:dyDescent="0.45">
      <c r="B7" s="1"/>
      <c r="C7" s="1"/>
      <c r="D7" s="157" t="s">
        <v>190</v>
      </c>
      <c r="E7" s="157" t="s">
        <v>191</v>
      </c>
      <c r="F7" s="157" t="s">
        <v>104</v>
      </c>
      <c r="G7" s="157" t="s">
        <v>192</v>
      </c>
      <c r="H7" s="157" t="s">
        <v>193</v>
      </c>
      <c r="I7" s="157" t="s">
        <v>194</v>
      </c>
      <c r="J7" s="157" t="s">
        <v>195</v>
      </c>
      <c r="K7" s="157" t="s">
        <v>196</v>
      </c>
      <c r="L7" s="157" t="s">
        <v>197</v>
      </c>
      <c r="M7" s="158" t="s">
        <v>198</v>
      </c>
      <c r="N7" s="156" t="s">
        <v>55</v>
      </c>
      <c r="O7" s="157" t="s">
        <v>190</v>
      </c>
      <c r="P7" s="157" t="s">
        <v>191</v>
      </c>
      <c r="Q7" s="157" t="s">
        <v>104</v>
      </c>
      <c r="R7" s="157" t="s">
        <v>192</v>
      </c>
      <c r="S7" s="157" t="s">
        <v>193</v>
      </c>
      <c r="T7" s="157" t="s">
        <v>194</v>
      </c>
      <c r="U7" s="157" t="s">
        <v>195</v>
      </c>
      <c r="V7" s="157" t="s">
        <v>196</v>
      </c>
      <c r="W7" s="157" t="s">
        <v>197</v>
      </c>
      <c r="X7" s="158" t="s">
        <v>198</v>
      </c>
      <c r="Y7" s="156" t="s">
        <v>55</v>
      </c>
    </row>
    <row r="8" spans="2:26" ht="15" customHeight="1" x14ac:dyDescent="0.45">
      <c r="B8" s="2" t="s">
        <v>59</v>
      </c>
      <c r="C8" s="3"/>
      <c r="D8" s="30"/>
      <c r="E8" s="30"/>
      <c r="F8" s="30"/>
      <c r="G8" s="30"/>
      <c r="H8" s="30"/>
      <c r="I8" s="30"/>
      <c r="J8" s="30"/>
      <c r="K8" s="30"/>
      <c r="L8" s="30"/>
      <c r="M8" s="30"/>
      <c r="N8" s="30"/>
      <c r="O8" s="30"/>
      <c r="P8" s="30"/>
      <c r="Q8" s="30"/>
      <c r="R8" s="30"/>
      <c r="S8" s="30"/>
      <c r="T8" s="30"/>
      <c r="U8" s="30"/>
      <c r="V8" s="30"/>
      <c r="W8" s="30"/>
      <c r="X8" s="30"/>
      <c r="Y8" s="30"/>
    </row>
    <row r="9" spans="2:26" ht="15" customHeight="1" x14ac:dyDescent="0.45">
      <c r="B9" s="2"/>
      <c r="C9" s="20" t="s">
        <v>0</v>
      </c>
      <c r="D9" s="30"/>
      <c r="E9" s="30"/>
      <c r="F9" s="30"/>
      <c r="G9" s="30"/>
      <c r="H9" s="30"/>
      <c r="I9" s="30"/>
      <c r="J9" s="30"/>
      <c r="K9" s="30"/>
      <c r="L9" s="30"/>
      <c r="M9" s="30"/>
      <c r="N9" s="30"/>
      <c r="O9" s="30"/>
      <c r="P9" s="30"/>
      <c r="Q9" s="30"/>
      <c r="R9" s="30"/>
      <c r="S9" s="30"/>
      <c r="T9" s="30"/>
      <c r="U9" s="30"/>
      <c r="V9" s="30"/>
      <c r="W9" s="30"/>
      <c r="X9" s="30"/>
      <c r="Y9" s="30"/>
    </row>
    <row r="10" spans="2:26" ht="15" customHeight="1" x14ac:dyDescent="0.45">
      <c r="B10" s="106"/>
      <c r="C10" s="1" t="str">
        <f>+'F2.1 RECLA. INTERNE SAS'!C10</f>
        <v xml:space="preserve">Médecin </v>
      </c>
      <c r="D10" s="98"/>
      <c r="E10" s="98"/>
      <c r="F10" s="98"/>
      <c r="G10" s="98"/>
      <c r="H10" s="98"/>
      <c r="I10" s="98"/>
      <c r="J10" s="98"/>
      <c r="K10" s="98"/>
      <c r="L10" s="98"/>
      <c r="M10" s="98"/>
      <c r="N10" s="98">
        <f>SUM(D10:M10)</f>
        <v>0</v>
      </c>
      <c r="O10" s="98"/>
      <c r="P10" s="98"/>
      <c r="Q10" s="98"/>
      <c r="R10" s="98"/>
      <c r="S10" s="98"/>
      <c r="T10" s="98"/>
      <c r="U10" s="98"/>
      <c r="V10" s="98"/>
      <c r="W10" s="98"/>
      <c r="X10" s="98"/>
      <c r="Y10" s="98">
        <f>SUM(O10:X10)</f>
        <v>0</v>
      </c>
    </row>
    <row r="11" spans="2:26" ht="15" customHeight="1" x14ac:dyDescent="0.45">
      <c r="B11" s="4"/>
      <c r="C11" s="1" t="str">
        <f>+'F2.1 RECLA. INTERNE SAS'!C11</f>
        <v>Licencié en sciences hospitalières</v>
      </c>
      <c r="D11" s="98"/>
      <c r="E11" s="98"/>
      <c r="F11" s="98"/>
      <c r="G11" s="98"/>
      <c r="H11" s="98"/>
      <c r="I11" s="98"/>
      <c r="J11" s="98"/>
      <c r="K11" s="98"/>
      <c r="L11" s="98"/>
      <c r="M11" s="98"/>
      <c r="N11" s="98">
        <f t="shared" ref="N11:N23" si="0">SUM(D11:M11)</f>
        <v>0</v>
      </c>
      <c r="O11" s="98"/>
      <c r="P11" s="98"/>
      <c r="Q11" s="98"/>
      <c r="R11" s="98"/>
      <c r="S11" s="98"/>
      <c r="T11" s="98"/>
      <c r="U11" s="98"/>
      <c r="V11" s="98"/>
      <c r="W11" s="98"/>
      <c r="X11" s="98"/>
      <c r="Y11" s="98">
        <f t="shared" ref="Y11:Y23" si="1">SUM(O11:X11)</f>
        <v>0</v>
      </c>
    </row>
    <row r="12" spans="2:26" ht="15" customHeight="1" x14ac:dyDescent="0.45">
      <c r="B12" s="4"/>
      <c r="C12" s="1" t="str">
        <f>+'F2.1 RECLA. INTERNE SAS'!C12</f>
        <v>Infirmier hospitalier gradué</v>
      </c>
      <c r="D12" s="98"/>
      <c r="E12" s="98"/>
      <c r="F12" s="98"/>
      <c r="G12" s="98"/>
      <c r="H12" s="98"/>
      <c r="I12" s="98"/>
      <c r="J12" s="98"/>
      <c r="K12" s="98"/>
      <c r="L12" s="98"/>
      <c r="M12" s="98"/>
      <c r="N12" s="98">
        <f t="shared" si="0"/>
        <v>0</v>
      </c>
      <c r="O12" s="98"/>
      <c r="P12" s="98"/>
      <c r="Q12" s="98"/>
      <c r="R12" s="98"/>
      <c r="S12" s="98"/>
      <c r="T12" s="98"/>
      <c r="U12" s="98"/>
      <c r="V12" s="98"/>
      <c r="W12" s="98"/>
      <c r="X12" s="98"/>
      <c r="Y12" s="98">
        <f t="shared" si="1"/>
        <v>0</v>
      </c>
    </row>
    <row r="13" spans="2:26" ht="15" customHeight="1" x14ac:dyDescent="0.45">
      <c r="B13" s="4"/>
      <c r="C13" s="1" t="str">
        <f>+'F2.1 RECLA. INTERNE SAS'!C13</f>
        <v>Assistant social</v>
      </c>
      <c r="D13" s="98"/>
      <c r="E13" s="98"/>
      <c r="F13" s="98"/>
      <c r="G13" s="98"/>
      <c r="H13" s="98"/>
      <c r="I13" s="98"/>
      <c r="J13" s="98"/>
      <c r="K13" s="98"/>
      <c r="L13" s="98"/>
      <c r="M13" s="98"/>
      <c r="N13" s="98">
        <f t="shared" si="0"/>
        <v>0</v>
      </c>
      <c r="O13" s="98"/>
      <c r="P13" s="98"/>
      <c r="Q13" s="98"/>
      <c r="R13" s="98"/>
      <c r="S13" s="98"/>
      <c r="T13" s="98"/>
      <c r="U13" s="98"/>
      <c r="V13" s="98"/>
      <c r="W13" s="98"/>
      <c r="X13" s="98"/>
      <c r="Y13" s="98">
        <f t="shared" si="1"/>
        <v>0</v>
      </c>
    </row>
    <row r="14" spans="2:26" ht="15" customHeight="1" x14ac:dyDescent="0.45">
      <c r="B14" s="4"/>
      <c r="C14" s="1" t="str">
        <f>+'F2.1 RECLA. INTERNE SAS'!C14</f>
        <v>Ergothérapeute</v>
      </c>
      <c r="D14" s="98"/>
      <c r="E14" s="98"/>
      <c r="F14" s="98"/>
      <c r="G14" s="98"/>
      <c r="H14" s="98"/>
      <c r="I14" s="98"/>
      <c r="J14" s="98"/>
      <c r="K14" s="98"/>
      <c r="L14" s="98"/>
      <c r="M14" s="98"/>
      <c r="N14" s="98">
        <f t="shared" si="0"/>
        <v>0</v>
      </c>
      <c r="O14" s="98"/>
      <c r="P14" s="98"/>
      <c r="Q14" s="98"/>
      <c r="R14" s="98"/>
      <c r="S14" s="98"/>
      <c r="T14" s="98"/>
      <c r="U14" s="98"/>
      <c r="V14" s="98"/>
      <c r="W14" s="98"/>
      <c r="X14" s="98"/>
      <c r="Y14" s="98">
        <f t="shared" si="1"/>
        <v>0</v>
      </c>
    </row>
    <row r="15" spans="2:26" ht="15" customHeight="1" x14ac:dyDescent="0.45">
      <c r="B15" s="4"/>
      <c r="C15" s="1" t="str">
        <f>+'F2.1 RECLA. INTERNE SAS'!C15</f>
        <v>Kinésithérapeute</v>
      </c>
      <c r="D15" s="98"/>
      <c r="E15" s="98"/>
      <c r="F15" s="98"/>
      <c r="G15" s="98"/>
      <c r="H15" s="98"/>
      <c r="I15" s="98"/>
      <c r="J15" s="98"/>
      <c r="K15" s="98"/>
      <c r="L15" s="98"/>
      <c r="M15" s="98"/>
      <c r="N15" s="98">
        <f t="shared" si="0"/>
        <v>0</v>
      </c>
      <c r="O15" s="98"/>
      <c r="P15" s="98"/>
      <c r="Q15" s="98"/>
      <c r="R15" s="98"/>
      <c r="S15" s="98"/>
      <c r="T15" s="98"/>
      <c r="U15" s="98"/>
      <c r="V15" s="98"/>
      <c r="W15" s="98"/>
      <c r="X15" s="98"/>
      <c r="Y15" s="98">
        <f t="shared" si="1"/>
        <v>0</v>
      </c>
    </row>
    <row r="16" spans="2:26" ht="15" customHeight="1" x14ac:dyDescent="0.45">
      <c r="B16" s="4"/>
      <c r="C16" s="1" t="str">
        <f>+'F2.1 RECLA. INTERNE SAS'!C16</f>
        <v>Psychomotricien</v>
      </c>
      <c r="D16" s="98"/>
      <c r="E16" s="98"/>
      <c r="F16" s="98"/>
      <c r="G16" s="98"/>
      <c r="H16" s="98"/>
      <c r="I16" s="98"/>
      <c r="J16" s="98"/>
      <c r="K16" s="98"/>
      <c r="L16" s="98"/>
      <c r="M16" s="98"/>
      <c r="N16" s="98">
        <f t="shared" si="0"/>
        <v>0</v>
      </c>
      <c r="O16" s="98"/>
      <c r="P16" s="98"/>
      <c r="Q16" s="98"/>
      <c r="R16" s="98"/>
      <c r="S16" s="98"/>
      <c r="T16" s="98"/>
      <c r="U16" s="98"/>
      <c r="V16" s="98"/>
      <c r="W16" s="98"/>
      <c r="X16" s="98"/>
      <c r="Y16" s="98">
        <f t="shared" si="1"/>
        <v>0</v>
      </c>
    </row>
    <row r="17" spans="2:25" ht="15" customHeight="1" x14ac:dyDescent="0.45">
      <c r="B17" s="4"/>
      <c r="C17" s="1" t="str">
        <f>+'F2.1 RECLA. INTERNE SAS'!C17</f>
        <v>Pédagogue curatif</v>
      </c>
      <c r="D17" s="98"/>
      <c r="E17" s="98"/>
      <c r="F17" s="98"/>
      <c r="G17" s="98"/>
      <c r="H17" s="98"/>
      <c r="I17" s="98"/>
      <c r="J17" s="98"/>
      <c r="K17" s="98"/>
      <c r="L17" s="98"/>
      <c r="M17" s="98"/>
      <c r="N17" s="98">
        <f t="shared" si="0"/>
        <v>0</v>
      </c>
      <c r="O17" s="98"/>
      <c r="P17" s="98"/>
      <c r="Q17" s="98"/>
      <c r="R17" s="98"/>
      <c r="S17" s="98"/>
      <c r="T17" s="98"/>
      <c r="U17" s="98"/>
      <c r="V17" s="98"/>
      <c r="W17" s="98"/>
      <c r="X17" s="98"/>
      <c r="Y17" s="98">
        <f t="shared" si="1"/>
        <v>0</v>
      </c>
    </row>
    <row r="18" spans="2:25" ht="15" customHeight="1" x14ac:dyDescent="0.45">
      <c r="B18" s="4"/>
      <c r="C18" s="1" t="str">
        <f>+'F2.1 RECLA. INTERNE SAS'!C18</f>
        <v>Diététicien</v>
      </c>
      <c r="D18" s="98"/>
      <c r="E18" s="98"/>
      <c r="F18" s="98"/>
      <c r="G18" s="98"/>
      <c r="H18" s="98"/>
      <c r="I18" s="98"/>
      <c r="J18" s="98"/>
      <c r="K18" s="98"/>
      <c r="L18" s="98"/>
      <c r="M18" s="98"/>
      <c r="N18" s="98">
        <f t="shared" si="0"/>
        <v>0</v>
      </c>
      <c r="O18" s="98"/>
      <c r="P18" s="98"/>
      <c r="Q18" s="98"/>
      <c r="R18" s="98"/>
      <c r="S18" s="98"/>
      <c r="T18" s="98"/>
      <c r="U18" s="98"/>
      <c r="V18" s="98"/>
      <c r="W18" s="98"/>
      <c r="X18" s="98"/>
      <c r="Y18" s="98">
        <f t="shared" si="1"/>
        <v>0</v>
      </c>
    </row>
    <row r="19" spans="2:25" ht="15" customHeight="1" x14ac:dyDescent="0.45">
      <c r="B19" s="4"/>
      <c r="C19" s="1" t="str">
        <f>+'F2.1 RECLA. INTERNE SAS'!C19</f>
        <v>Orthophoniste</v>
      </c>
      <c r="D19" s="98"/>
      <c r="E19" s="98"/>
      <c r="F19" s="98"/>
      <c r="G19" s="98"/>
      <c r="H19" s="98"/>
      <c r="I19" s="98"/>
      <c r="J19" s="98"/>
      <c r="K19" s="98"/>
      <c r="L19" s="98"/>
      <c r="M19" s="98"/>
      <c r="N19" s="98">
        <f t="shared" ref="N19" si="2">SUM(D19:M19)</f>
        <v>0</v>
      </c>
      <c r="O19" s="98"/>
      <c r="P19" s="98"/>
      <c r="Q19" s="98"/>
      <c r="R19" s="98"/>
      <c r="S19" s="98"/>
      <c r="T19" s="98"/>
      <c r="U19" s="98"/>
      <c r="V19" s="98"/>
      <c r="W19" s="98"/>
      <c r="X19" s="98"/>
      <c r="Y19" s="98">
        <f t="shared" ref="Y19" si="3">SUM(O19:X19)</f>
        <v>0</v>
      </c>
    </row>
    <row r="20" spans="2:25" ht="15" customHeight="1" x14ac:dyDescent="0.45">
      <c r="B20" s="4"/>
      <c r="C20" s="1" t="str">
        <f>+'F2.1 RECLA. INTERNE SAS'!C20</f>
        <v>Infirmier anesthésiste / masseur</v>
      </c>
      <c r="D20" s="98"/>
      <c r="E20" s="98"/>
      <c r="F20" s="98"/>
      <c r="G20" s="98"/>
      <c r="H20" s="98"/>
      <c r="I20" s="98"/>
      <c r="J20" s="98"/>
      <c r="K20" s="98"/>
      <c r="L20" s="98"/>
      <c r="M20" s="98"/>
      <c r="N20" s="98">
        <f t="shared" si="0"/>
        <v>0</v>
      </c>
      <c r="O20" s="98"/>
      <c r="P20" s="98"/>
      <c r="Q20" s="98"/>
      <c r="R20" s="98"/>
      <c r="S20" s="98"/>
      <c r="T20" s="98"/>
      <c r="U20" s="98"/>
      <c r="V20" s="98"/>
      <c r="W20" s="98"/>
      <c r="X20" s="98"/>
      <c r="Y20" s="98">
        <f t="shared" si="1"/>
        <v>0</v>
      </c>
    </row>
    <row r="21" spans="2:25" ht="15" customHeight="1" x14ac:dyDescent="0.45">
      <c r="B21" s="4"/>
      <c r="C21" s="1" t="str">
        <f>+'F2.1 RECLA. INTERNE SAS'!C21</f>
        <v>Infirmier psychiatrique</v>
      </c>
      <c r="D21" s="98"/>
      <c r="E21" s="98"/>
      <c r="F21" s="98"/>
      <c r="G21" s="98"/>
      <c r="H21" s="98"/>
      <c r="I21" s="98"/>
      <c r="J21" s="98"/>
      <c r="K21" s="98"/>
      <c r="L21" s="98"/>
      <c r="M21" s="98"/>
      <c r="N21" s="98">
        <f t="shared" si="0"/>
        <v>0</v>
      </c>
      <c r="O21" s="98"/>
      <c r="P21" s="98"/>
      <c r="Q21" s="98"/>
      <c r="R21" s="98"/>
      <c r="S21" s="98"/>
      <c r="T21" s="98"/>
      <c r="U21" s="98"/>
      <c r="V21" s="98"/>
      <c r="W21" s="98"/>
      <c r="X21" s="98"/>
      <c r="Y21" s="98">
        <f t="shared" si="1"/>
        <v>0</v>
      </c>
    </row>
    <row r="22" spans="2:25" ht="15" customHeight="1" x14ac:dyDescent="0.45">
      <c r="B22" s="4"/>
      <c r="C22" s="1" t="str">
        <f>+'F2.1 RECLA. INTERNE SAS'!C22</f>
        <v>Infirmier</v>
      </c>
      <c r="D22" s="98"/>
      <c r="E22" s="98"/>
      <c r="F22" s="98"/>
      <c r="G22" s="98"/>
      <c r="H22" s="98"/>
      <c r="I22" s="98"/>
      <c r="J22" s="98"/>
      <c r="K22" s="98"/>
      <c r="L22" s="98"/>
      <c r="M22" s="98"/>
      <c r="N22" s="98">
        <f t="shared" si="0"/>
        <v>0</v>
      </c>
      <c r="O22" s="98"/>
      <c r="P22" s="98"/>
      <c r="Q22" s="98"/>
      <c r="R22" s="98"/>
      <c r="S22" s="98"/>
      <c r="T22" s="98"/>
      <c r="U22" s="98"/>
      <c r="V22" s="98"/>
      <c r="W22" s="98"/>
      <c r="X22" s="98"/>
      <c r="Y22" s="98">
        <f t="shared" si="1"/>
        <v>0</v>
      </c>
    </row>
    <row r="23" spans="2:25" ht="15" customHeight="1" x14ac:dyDescent="0.45">
      <c r="B23" s="4"/>
      <c r="C23" s="1" t="str">
        <f>+'F2.1 RECLA. INTERNE SAS'!C23</f>
        <v>Aide soignant</v>
      </c>
      <c r="D23" s="98"/>
      <c r="E23" s="98"/>
      <c r="F23" s="98"/>
      <c r="G23" s="98"/>
      <c r="H23" s="98"/>
      <c r="I23" s="98"/>
      <c r="J23" s="98"/>
      <c r="K23" s="98"/>
      <c r="L23" s="98"/>
      <c r="M23" s="98"/>
      <c r="N23" s="98">
        <f t="shared" si="0"/>
        <v>0</v>
      </c>
      <c r="O23" s="98"/>
      <c r="P23" s="98"/>
      <c r="Q23" s="98"/>
      <c r="R23" s="98"/>
      <c r="S23" s="98"/>
      <c r="T23" s="98"/>
      <c r="U23" s="98"/>
      <c r="V23" s="98"/>
      <c r="W23" s="98"/>
      <c r="X23" s="98"/>
      <c r="Y23" s="98">
        <f t="shared" si="1"/>
        <v>0</v>
      </c>
    </row>
    <row r="24" spans="2:25" ht="15" customHeight="1" x14ac:dyDescent="0.45">
      <c r="B24" s="2"/>
      <c r="C24" s="20" t="s">
        <v>12</v>
      </c>
      <c r="D24" s="100"/>
      <c r="E24" s="100"/>
      <c r="F24" s="100"/>
      <c r="G24" s="100"/>
      <c r="H24" s="100"/>
      <c r="I24" s="100"/>
      <c r="J24" s="100"/>
      <c r="K24" s="100"/>
      <c r="L24" s="100"/>
      <c r="M24" s="100"/>
      <c r="N24" s="100"/>
      <c r="O24" s="100"/>
      <c r="P24" s="100"/>
      <c r="Q24" s="100"/>
      <c r="R24" s="100"/>
      <c r="S24" s="100"/>
      <c r="T24" s="100"/>
      <c r="U24" s="100"/>
      <c r="V24" s="100"/>
      <c r="W24" s="100"/>
      <c r="X24" s="100"/>
      <c r="Y24" s="100"/>
    </row>
    <row r="25" spans="2:25" ht="15" customHeight="1" x14ac:dyDescent="0.45">
      <c r="B25" s="4"/>
      <c r="C25" s="1" t="str">
        <f>+'F2.1 RECLA. INTERNE SAS'!C25</f>
        <v>Universitaire psychologue/Pédagogue</v>
      </c>
      <c r="D25" s="98"/>
      <c r="E25" s="98"/>
      <c r="F25" s="98"/>
      <c r="G25" s="98"/>
      <c r="H25" s="98"/>
      <c r="I25" s="98"/>
      <c r="J25" s="98"/>
      <c r="K25" s="98"/>
      <c r="L25" s="98"/>
      <c r="M25" s="98"/>
      <c r="N25" s="98">
        <f t="shared" ref="N25:N30" si="4">SUM(D25:M25)</f>
        <v>0</v>
      </c>
      <c r="O25" s="98"/>
      <c r="P25" s="98"/>
      <c r="Q25" s="98"/>
      <c r="R25" s="98"/>
      <c r="S25" s="98"/>
      <c r="T25" s="98"/>
      <c r="U25" s="98"/>
      <c r="V25" s="98"/>
      <c r="W25" s="98"/>
      <c r="X25" s="98"/>
      <c r="Y25" s="98">
        <f t="shared" ref="Y25:Y30" si="5">SUM(O25:X25)</f>
        <v>0</v>
      </c>
    </row>
    <row r="26" spans="2:25" ht="15" customHeight="1" x14ac:dyDescent="0.45">
      <c r="B26" s="4"/>
      <c r="C26" s="1" t="str">
        <f>+'F2.1 RECLA. INTERNE SAS'!C26</f>
        <v>Educateur gradué</v>
      </c>
      <c r="D26" s="98"/>
      <c r="E26" s="98"/>
      <c r="F26" s="98"/>
      <c r="G26" s="98"/>
      <c r="H26" s="98"/>
      <c r="I26" s="98"/>
      <c r="J26" s="98"/>
      <c r="K26" s="98"/>
      <c r="L26" s="98"/>
      <c r="M26" s="98"/>
      <c r="N26" s="98">
        <f t="shared" si="4"/>
        <v>0</v>
      </c>
      <c r="O26" s="98"/>
      <c r="P26" s="98"/>
      <c r="Q26" s="98"/>
      <c r="R26" s="98"/>
      <c r="S26" s="98"/>
      <c r="T26" s="98"/>
      <c r="U26" s="98"/>
      <c r="V26" s="98"/>
      <c r="W26" s="98"/>
      <c r="X26" s="98"/>
      <c r="Y26" s="98">
        <f t="shared" si="5"/>
        <v>0</v>
      </c>
    </row>
    <row r="27" spans="2:25" ht="15" customHeight="1" x14ac:dyDescent="0.45">
      <c r="B27" s="4"/>
      <c r="C27" s="1" t="str">
        <f>+'F2.1 RECLA. INTERNE SAS'!C27</f>
        <v>Educateur instructeur (bac)</v>
      </c>
      <c r="D27" s="98"/>
      <c r="E27" s="98"/>
      <c r="F27" s="98"/>
      <c r="G27" s="98"/>
      <c r="H27" s="98"/>
      <c r="I27" s="98"/>
      <c r="J27" s="98"/>
      <c r="K27" s="98"/>
      <c r="L27" s="98"/>
      <c r="M27" s="98"/>
      <c r="N27" s="98">
        <f t="shared" si="4"/>
        <v>0</v>
      </c>
      <c r="O27" s="98"/>
      <c r="P27" s="98"/>
      <c r="Q27" s="98"/>
      <c r="R27" s="98"/>
      <c r="S27" s="98"/>
      <c r="T27" s="98"/>
      <c r="U27" s="98"/>
      <c r="V27" s="98"/>
      <c r="W27" s="98"/>
      <c r="X27" s="98"/>
      <c r="Y27" s="98">
        <f t="shared" si="5"/>
        <v>0</v>
      </c>
    </row>
    <row r="28" spans="2:25" ht="15" customHeight="1" x14ac:dyDescent="0.45">
      <c r="B28" s="4"/>
      <c r="C28" s="1" t="str">
        <f>+'F2.1 RECLA. INTERNE SAS'!C28</f>
        <v>Educateur diplômé</v>
      </c>
      <c r="D28" s="98"/>
      <c r="E28" s="98"/>
      <c r="F28" s="98"/>
      <c r="G28" s="98"/>
      <c r="H28" s="98"/>
      <c r="I28" s="98"/>
      <c r="J28" s="98"/>
      <c r="K28" s="98"/>
      <c r="L28" s="98"/>
      <c r="M28" s="98"/>
      <c r="N28" s="98">
        <f t="shared" si="4"/>
        <v>0</v>
      </c>
      <c r="O28" s="98"/>
      <c r="P28" s="98"/>
      <c r="Q28" s="98"/>
      <c r="R28" s="98"/>
      <c r="S28" s="98"/>
      <c r="T28" s="98"/>
      <c r="U28" s="98"/>
      <c r="V28" s="98"/>
      <c r="W28" s="98"/>
      <c r="X28" s="98"/>
      <c r="Y28" s="98">
        <f t="shared" si="5"/>
        <v>0</v>
      </c>
    </row>
    <row r="29" spans="2:25" ht="15" customHeight="1" x14ac:dyDescent="0.45">
      <c r="B29" s="4"/>
      <c r="C29" s="1" t="str">
        <f>+'F2.1 RECLA. INTERNE SAS'!C29</f>
        <v>Educateur instructeur</v>
      </c>
      <c r="D29" s="98"/>
      <c r="E29" s="98"/>
      <c r="F29" s="98"/>
      <c r="G29" s="98"/>
      <c r="H29" s="98"/>
      <c r="I29" s="98"/>
      <c r="J29" s="98"/>
      <c r="K29" s="98"/>
      <c r="L29" s="98"/>
      <c r="M29" s="98"/>
      <c r="N29" s="98">
        <f t="shared" si="4"/>
        <v>0</v>
      </c>
      <c r="O29" s="98"/>
      <c r="P29" s="98"/>
      <c r="Q29" s="98"/>
      <c r="R29" s="98"/>
      <c r="S29" s="98"/>
      <c r="T29" s="98"/>
      <c r="U29" s="98"/>
      <c r="V29" s="98"/>
      <c r="W29" s="98"/>
      <c r="X29" s="98"/>
      <c r="Y29" s="98">
        <f t="shared" si="5"/>
        <v>0</v>
      </c>
    </row>
    <row r="30" spans="2:25" ht="15" customHeight="1" x14ac:dyDescent="0.45">
      <c r="B30" s="4"/>
      <c r="C30" s="1" t="str">
        <f>+'F2.1 RECLA. INTERNE SAS'!C30</f>
        <v>Employé non diplômé</v>
      </c>
      <c r="D30" s="98"/>
      <c r="E30" s="98"/>
      <c r="F30" s="98"/>
      <c r="G30" s="98"/>
      <c r="H30" s="98"/>
      <c r="I30" s="98"/>
      <c r="J30" s="98"/>
      <c r="K30" s="98"/>
      <c r="L30" s="98"/>
      <c r="M30" s="98"/>
      <c r="N30" s="98">
        <f t="shared" si="4"/>
        <v>0</v>
      </c>
      <c r="O30" s="98"/>
      <c r="P30" s="98"/>
      <c r="Q30" s="98"/>
      <c r="R30" s="98"/>
      <c r="S30" s="98"/>
      <c r="T30" s="98"/>
      <c r="U30" s="98"/>
      <c r="V30" s="98"/>
      <c r="W30" s="98"/>
      <c r="X30" s="98"/>
      <c r="Y30" s="98">
        <f t="shared" si="5"/>
        <v>0</v>
      </c>
    </row>
    <row r="31" spans="2:25" ht="15" customHeight="1" x14ac:dyDescent="0.45">
      <c r="B31" s="2"/>
      <c r="C31" s="20" t="s">
        <v>20</v>
      </c>
      <c r="D31" s="100"/>
      <c r="E31" s="100"/>
      <c r="F31" s="100"/>
      <c r="G31" s="100"/>
      <c r="H31" s="100"/>
      <c r="I31" s="100"/>
      <c r="J31" s="100"/>
      <c r="K31" s="100"/>
      <c r="L31" s="100"/>
      <c r="M31" s="100"/>
      <c r="N31" s="100"/>
      <c r="O31" s="100"/>
      <c r="P31" s="100"/>
      <c r="Q31" s="100"/>
      <c r="R31" s="100"/>
      <c r="S31" s="100"/>
      <c r="T31" s="100"/>
      <c r="U31" s="100"/>
      <c r="V31" s="100"/>
      <c r="W31" s="100"/>
      <c r="X31" s="100"/>
      <c r="Y31" s="100"/>
    </row>
    <row r="32" spans="2:25" ht="15" customHeight="1" x14ac:dyDescent="0.45">
      <c r="B32" s="4"/>
      <c r="C32" s="1" t="str">
        <f>+'F2.1 RECLA. INTERNE SAS'!C32</f>
        <v>Salarié avec CATP ou CAP</v>
      </c>
      <c r="D32" s="98"/>
      <c r="E32" s="98"/>
      <c r="F32" s="98"/>
      <c r="G32" s="98"/>
      <c r="H32" s="98"/>
      <c r="I32" s="98"/>
      <c r="J32" s="98"/>
      <c r="K32" s="98"/>
      <c r="L32" s="98"/>
      <c r="M32" s="98"/>
      <c r="N32" s="98">
        <f t="shared" ref="N32:N36" si="6">SUM(D32:M32)</f>
        <v>0</v>
      </c>
      <c r="O32" s="98"/>
      <c r="P32" s="98"/>
      <c r="Q32" s="98"/>
      <c r="R32" s="98"/>
      <c r="S32" s="98"/>
      <c r="T32" s="98"/>
      <c r="U32" s="98"/>
      <c r="V32" s="98"/>
      <c r="W32" s="98"/>
      <c r="X32" s="98"/>
      <c r="Y32" s="98">
        <f t="shared" ref="Y32:Y36" si="7">SUM(O32:X32)</f>
        <v>0</v>
      </c>
    </row>
    <row r="33" spans="2:25" ht="15" customHeight="1" x14ac:dyDescent="0.45">
      <c r="B33" s="4"/>
      <c r="C33" s="1" t="str">
        <f>+'F2.1 RECLA. INTERNE SAS'!C33</f>
        <v>Auxiliaire de vie/Auxiliaire économe</v>
      </c>
      <c r="D33" s="98"/>
      <c r="E33" s="98"/>
      <c r="F33" s="98"/>
      <c r="G33" s="98"/>
      <c r="H33" s="98"/>
      <c r="I33" s="98"/>
      <c r="J33" s="98"/>
      <c r="K33" s="98"/>
      <c r="L33" s="98"/>
      <c r="M33" s="98"/>
      <c r="N33" s="98">
        <f t="shared" si="6"/>
        <v>0</v>
      </c>
      <c r="O33" s="98"/>
      <c r="P33" s="98"/>
      <c r="Q33" s="98"/>
      <c r="R33" s="98"/>
      <c r="S33" s="98"/>
      <c r="T33" s="98"/>
      <c r="U33" s="98"/>
      <c r="V33" s="98"/>
      <c r="W33" s="98"/>
      <c r="X33" s="98"/>
      <c r="Y33" s="98">
        <f t="shared" si="7"/>
        <v>0</v>
      </c>
    </row>
    <row r="34" spans="2:25" ht="15" customHeight="1" x14ac:dyDescent="0.45">
      <c r="B34" s="4"/>
      <c r="C34" s="1" t="str">
        <f>+'F2.1 RECLA. INTERNE SAS'!C34</f>
        <v>Aide socio-familiale / AAQ</v>
      </c>
      <c r="D34" s="98"/>
      <c r="E34" s="98"/>
      <c r="F34" s="98"/>
      <c r="G34" s="98"/>
      <c r="H34" s="98"/>
      <c r="I34" s="98"/>
      <c r="J34" s="98"/>
      <c r="K34" s="98"/>
      <c r="L34" s="98"/>
      <c r="M34" s="98"/>
      <c r="N34" s="98">
        <f t="shared" si="6"/>
        <v>0</v>
      </c>
      <c r="O34" s="98"/>
      <c r="P34" s="98"/>
      <c r="Q34" s="98"/>
      <c r="R34" s="98"/>
      <c r="S34" s="98"/>
      <c r="T34" s="98"/>
      <c r="U34" s="98"/>
      <c r="V34" s="98"/>
      <c r="W34" s="98"/>
      <c r="X34" s="98"/>
      <c r="Y34" s="98">
        <f t="shared" si="7"/>
        <v>0</v>
      </c>
    </row>
    <row r="35" spans="2:25" ht="15" customHeight="1" x14ac:dyDescent="0.45">
      <c r="B35" s="4"/>
      <c r="C35" s="1" t="str">
        <f>+'F2.1 RECLA. INTERNE SAS'!C35</f>
        <v>Aide socio-familiale / AAQ en formation</v>
      </c>
      <c r="D35" s="98"/>
      <c r="E35" s="98"/>
      <c r="F35" s="98"/>
      <c r="G35" s="98"/>
      <c r="H35" s="98"/>
      <c r="I35" s="98"/>
      <c r="J35" s="98"/>
      <c r="K35" s="98"/>
      <c r="L35" s="98"/>
      <c r="M35" s="98"/>
      <c r="N35" s="98">
        <f t="shared" si="6"/>
        <v>0</v>
      </c>
      <c r="O35" s="98"/>
      <c r="P35" s="98"/>
      <c r="Q35" s="98"/>
      <c r="R35" s="98"/>
      <c r="S35" s="98"/>
      <c r="T35" s="98"/>
      <c r="U35" s="98"/>
      <c r="V35" s="98"/>
      <c r="W35" s="98"/>
      <c r="X35" s="98"/>
      <c r="Y35" s="98">
        <f t="shared" si="7"/>
        <v>0</v>
      </c>
    </row>
    <row r="36" spans="2:25" ht="15" customHeight="1" x14ac:dyDescent="0.45">
      <c r="B36" s="4"/>
      <c r="C36" s="1" t="str">
        <f>+'F2.1 RECLA. INTERNE SAS'!C36</f>
        <v>Salarié non diplômé</v>
      </c>
      <c r="D36" s="98"/>
      <c r="E36" s="98"/>
      <c r="F36" s="98"/>
      <c r="G36" s="98"/>
      <c r="H36" s="98"/>
      <c r="I36" s="98"/>
      <c r="J36" s="98"/>
      <c r="K36" s="98"/>
      <c r="L36" s="98"/>
      <c r="M36" s="98"/>
      <c r="N36" s="98">
        <f t="shared" si="6"/>
        <v>0</v>
      </c>
      <c r="O36" s="98"/>
      <c r="P36" s="98"/>
      <c r="Q36" s="98"/>
      <c r="R36" s="98"/>
      <c r="S36" s="98"/>
      <c r="T36" s="98"/>
      <c r="U36" s="98"/>
      <c r="V36" s="98"/>
      <c r="W36" s="98"/>
      <c r="X36" s="98"/>
      <c r="Y36" s="98">
        <f t="shared" si="7"/>
        <v>0</v>
      </c>
    </row>
    <row r="37" spans="2:25" ht="15" customHeight="1" x14ac:dyDescent="0.45">
      <c r="B37" s="2" t="s">
        <v>17</v>
      </c>
      <c r="C37" s="3"/>
      <c r="D37" s="100"/>
      <c r="E37" s="100"/>
      <c r="F37" s="100"/>
      <c r="G37" s="100"/>
      <c r="H37" s="100"/>
      <c r="I37" s="100"/>
      <c r="J37" s="100"/>
      <c r="K37" s="100"/>
      <c r="L37" s="100"/>
      <c r="M37" s="100"/>
      <c r="N37" s="100"/>
      <c r="O37" s="100"/>
      <c r="P37" s="100"/>
      <c r="Q37" s="100"/>
      <c r="R37" s="100"/>
      <c r="S37" s="100"/>
      <c r="T37" s="100"/>
      <c r="U37" s="100"/>
      <c r="V37" s="100"/>
      <c r="W37" s="100"/>
      <c r="X37" s="100"/>
      <c r="Y37" s="100"/>
    </row>
    <row r="38" spans="2:25" ht="15" customHeight="1" x14ac:dyDescent="0.45">
      <c r="B38" s="4"/>
      <c r="C38" s="1" t="str">
        <f>+'F2.1 RECLA. INTERNE SAS'!C38</f>
        <v>Universitaire</v>
      </c>
      <c r="D38" s="98"/>
      <c r="E38" s="98"/>
      <c r="F38" s="98"/>
      <c r="G38" s="98"/>
      <c r="H38" s="98"/>
      <c r="I38" s="98"/>
      <c r="J38" s="98"/>
      <c r="K38" s="98"/>
      <c r="L38" s="98"/>
      <c r="M38" s="98"/>
      <c r="N38" s="98">
        <f t="shared" ref="N38:N45" si="8">SUM(D38:M38)</f>
        <v>0</v>
      </c>
      <c r="O38" s="98"/>
      <c r="P38" s="98"/>
      <c r="Q38" s="98"/>
      <c r="R38" s="98"/>
      <c r="S38" s="98"/>
      <c r="T38" s="98"/>
      <c r="U38" s="98"/>
      <c r="V38" s="98"/>
      <c r="W38" s="98"/>
      <c r="X38" s="98"/>
      <c r="Y38" s="98">
        <f t="shared" ref="Y38:Y45" si="9">SUM(O38:X38)</f>
        <v>0</v>
      </c>
    </row>
    <row r="39" spans="2:25" ht="15" customHeight="1" x14ac:dyDescent="0.45">
      <c r="B39" s="4"/>
      <c r="C39" s="1" t="str">
        <f>+'F2.1 RECLA. INTERNE SAS'!C39</f>
        <v>Bachelor</v>
      </c>
      <c r="D39" s="98"/>
      <c r="E39" s="98"/>
      <c r="F39" s="98"/>
      <c r="G39" s="98"/>
      <c r="H39" s="98"/>
      <c r="I39" s="98"/>
      <c r="J39" s="98"/>
      <c r="K39" s="98"/>
      <c r="L39" s="98"/>
      <c r="M39" s="98"/>
      <c r="N39" s="98">
        <f t="shared" si="8"/>
        <v>0</v>
      </c>
      <c r="O39" s="98"/>
      <c r="P39" s="98"/>
      <c r="Q39" s="98"/>
      <c r="R39" s="98"/>
      <c r="S39" s="98"/>
      <c r="T39" s="98"/>
      <c r="U39" s="98"/>
      <c r="V39" s="98"/>
      <c r="W39" s="98"/>
      <c r="X39" s="98"/>
      <c r="Y39" s="98">
        <f t="shared" si="9"/>
        <v>0</v>
      </c>
    </row>
    <row r="40" spans="2:25" ht="15" customHeight="1" x14ac:dyDescent="0.45">
      <c r="B40" s="4"/>
      <c r="C40" s="1" t="str">
        <f>+'F2.1 RECLA. INTERNE SAS'!C40</f>
        <v>BTS</v>
      </c>
      <c r="D40" s="98"/>
      <c r="E40" s="98"/>
      <c r="F40" s="98"/>
      <c r="G40" s="98"/>
      <c r="H40" s="98"/>
      <c r="I40" s="98"/>
      <c r="J40" s="98"/>
      <c r="K40" s="98"/>
      <c r="L40" s="98"/>
      <c r="M40" s="98"/>
      <c r="N40" s="98">
        <f t="shared" si="8"/>
        <v>0</v>
      </c>
      <c r="O40" s="98"/>
      <c r="P40" s="98"/>
      <c r="Q40" s="98"/>
      <c r="R40" s="98"/>
      <c r="S40" s="98"/>
      <c r="T40" s="98"/>
      <c r="U40" s="98"/>
      <c r="V40" s="98"/>
      <c r="W40" s="98"/>
      <c r="X40" s="98"/>
      <c r="Y40" s="98">
        <f t="shared" si="9"/>
        <v>0</v>
      </c>
    </row>
    <row r="41" spans="2:25" ht="15" customHeight="1" x14ac:dyDescent="0.45">
      <c r="B41" s="4"/>
      <c r="C41" s="1" t="str">
        <f>+'F2.1 RECLA. INTERNE SAS'!C41</f>
        <v>Bac</v>
      </c>
      <c r="D41" s="98"/>
      <c r="E41" s="98"/>
      <c r="F41" s="98"/>
      <c r="G41" s="98"/>
      <c r="H41" s="98"/>
      <c r="I41" s="98"/>
      <c r="J41" s="98"/>
      <c r="K41" s="98"/>
      <c r="L41" s="98"/>
      <c r="M41" s="98"/>
      <c r="N41" s="98">
        <f t="shared" si="8"/>
        <v>0</v>
      </c>
      <c r="O41" s="98"/>
      <c r="P41" s="98"/>
      <c r="Q41" s="98"/>
      <c r="R41" s="98"/>
      <c r="S41" s="98"/>
      <c r="T41" s="98"/>
      <c r="U41" s="98"/>
      <c r="V41" s="98"/>
      <c r="W41" s="98"/>
      <c r="X41" s="98"/>
      <c r="Y41" s="98">
        <f t="shared" si="9"/>
        <v>0</v>
      </c>
    </row>
    <row r="42" spans="2:25" ht="15" customHeight="1" x14ac:dyDescent="0.45">
      <c r="B42" s="4"/>
      <c r="C42" s="1" t="str">
        <f>+'F2.1 RECLA. INTERNE SAS'!C42</f>
        <v>Salarié avec 3ième sec. ou ens. moyen</v>
      </c>
      <c r="D42" s="98"/>
      <c r="E42" s="98"/>
      <c r="F42" s="98"/>
      <c r="G42" s="98"/>
      <c r="H42" s="98"/>
      <c r="I42" s="98"/>
      <c r="J42" s="98"/>
      <c r="K42" s="98"/>
      <c r="L42" s="98"/>
      <c r="M42" s="98"/>
      <c r="N42" s="98">
        <f t="shared" si="8"/>
        <v>0</v>
      </c>
      <c r="O42" s="98"/>
      <c r="P42" s="98"/>
      <c r="Q42" s="98"/>
      <c r="R42" s="98"/>
      <c r="S42" s="98"/>
      <c r="T42" s="98"/>
      <c r="U42" s="98"/>
      <c r="V42" s="98"/>
      <c r="W42" s="98"/>
      <c r="X42" s="98"/>
      <c r="Y42" s="98">
        <f t="shared" si="9"/>
        <v>0</v>
      </c>
    </row>
    <row r="43" spans="2:25" ht="15" customHeight="1" x14ac:dyDescent="0.45">
      <c r="B43" s="4"/>
      <c r="C43" s="1" t="str">
        <f>+'F2.1 RECLA. INTERNE SAS'!C43</f>
        <v>Salarié avec 5ième sec. ou 9ième moyen</v>
      </c>
      <c r="D43" s="98"/>
      <c r="E43" s="98"/>
      <c r="F43" s="98"/>
      <c r="G43" s="98"/>
      <c r="H43" s="98"/>
      <c r="I43" s="98"/>
      <c r="J43" s="98"/>
      <c r="K43" s="98"/>
      <c r="L43" s="98"/>
      <c r="M43" s="98"/>
      <c r="N43" s="98">
        <f t="shared" si="8"/>
        <v>0</v>
      </c>
      <c r="O43" s="98"/>
      <c r="P43" s="98"/>
      <c r="Q43" s="98"/>
      <c r="R43" s="98"/>
      <c r="S43" s="98"/>
      <c r="T43" s="98"/>
      <c r="U43" s="98"/>
      <c r="V43" s="98"/>
      <c r="W43" s="98"/>
      <c r="X43" s="98"/>
      <c r="Y43" s="98">
        <f t="shared" si="9"/>
        <v>0</v>
      </c>
    </row>
    <row r="44" spans="2:25" ht="15" customHeight="1" x14ac:dyDescent="0.45">
      <c r="B44" s="4"/>
      <c r="C44" s="1" t="str">
        <f>+'F2.1 RECLA. INTERNE SAS'!C44</f>
        <v>Salarié sans 5ième sec. ou 9ième moyen</v>
      </c>
      <c r="D44" s="98"/>
      <c r="E44" s="98"/>
      <c r="F44" s="98"/>
      <c r="G44" s="98"/>
      <c r="H44" s="98"/>
      <c r="I44" s="98"/>
      <c r="J44" s="98"/>
      <c r="K44" s="98"/>
      <c r="L44" s="98"/>
      <c r="M44" s="98"/>
      <c r="N44" s="98">
        <f t="shared" si="8"/>
        <v>0</v>
      </c>
      <c r="O44" s="98"/>
      <c r="P44" s="98"/>
      <c r="Q44" s="98"/>
      <c r="R44" s="98"/>
      <c r="S44" s="98"/>
      <c r="T44" s="98"/>
      <c r="U44" s="98"/>
      <c r="V44" s="98"/>
      <c r="W44" s="98"/>
      <c r="X44" s="98"/>
      <c r="Y44" s="98">
        <f t="shared" si="9"/>
        <v>0</v>
      </c>
    </row>
    <row r="45" spans="2:25" ht="15" customHeight="1" x14ac:dyDescent="0.45">
      <c r="B45" s="4"/>
      <c r="C45" s="1" t="str">
        <f>+'F2.1 RECLA. INTERNE SAS'!C45</f>
        <v>Salarié non diplômé</v>
      </c>
      <c r="D45" s="98"/>
      <c r="E45" s="98"/>
      <c r="F45" s="98"/>
      <c r="G45" s="98"/>
      <c r="H45" s="98"/>
      <c r="I45" s="98"/>
      <c r="J45" s="98"/>
      <c r="K45" s="98"/>
      <c r="L45" s="98"/>
      <c r="M45" s="98"/>
      <c r="N45" s="98">
        <f t="shared" si="8"/>
        <v>0</v>
      </c>
      <c r="O45" s="98"/>
      <c r="P45" s="98"/>
      <c r="Q45" s="98"/>
      <c r="R45" s="98"/>
      <c r="S45" s="98"/>
      <c r="T45" s="98"/>
      <c r="U45" s="98"/>
      <c r="V45" s="98"/>
      <c r="W45" s="98"/>
      <c r="X45" s="98"/>
      <c r="Y45" s="98">
        <f t="shared" si="9"/>
        <v>0</v>
      </c>
    </row>
    <row r="46" spans="2:25" ht="15" customHeight="1" x14ac:dyDescent="0.45">
      <c r="B46" s="2" t="s">
        <v>33</v>
      </c>
      <c r="C46" s="3"/>
      <c r="D46" s="100"/>
      <c r="E46" s="100"/>
      <c r="F46" s="100"/>
      <c r="G46" s="100"/>
      <c r="H46" s="100"/>
      <c r="I46" s="100"/>
      <c r="J46" s="100"/>
      <c r="K46" s="100"/>
      <c r="L46" s="100"/>
      <c r="M46" s="100"/>
      <c r="N46" s="100"/>
      <c r="O46" s="100"/>
      <c r="P46" s="100"/>
      <c r="Q46" s="100"/>
      <c r="R46" s="100"/>
      <c r="S46" s="100"/>
      <c r="T46" s="100"/>
      <c r="U46" s="100"/>
      <c r="V46" s="100"/>
      <c r="W46" s="100"/>
      <c r="X46" s="100"/>
      <c r="Y46" s="100"/>
    </row>
    <row r="47" spans="2:25" ht="15" customHeight="1" x14ac:dyDescent="0.45">
      <c r="B47" s="4"/>
      <c r="C47" s="1" t="str">
        <f>+'F2.1 RECLA. INTERNE SAS'!C47</f>
        <v>Salarié avec CATP ou CAP</v>
      </c>
      <c r="D47" s="98"/>
      <c r="E47" s="98"/>
      <c r="F47" s="98"/>
      <c r="G47" s="98"/>
      <c r="H47" s="98"/>
      <c r="I47" s="98"/>
      <c r="J47" s="98"/>
      <c r="K47" s="98"/>
      <c r="L47" s="98"/>
      <c r="M47" s="98"/>
      <c r="N47" s="98">
        <f t="shared" ref="N47:N52" si="10">SUM(D47:M47)</f>
        <v>0</v>
      </c>
      <c r="O47" s="98"/>
      <c r="P47" s="98"/>
      <c r="Q47" s="98"/>
      <c r="R47" s="98"/>
      <c r="S47" s="98"/>
      <c r="T47" s="98"/>
      <c r="U47" s="98"/>
      <c r="V47" s="98"/>
      <c r="W47" s="98"/>
      <c r="X47" s="98"/>
      <c r="Y47" s="98">
        <f t="shared" ref="Y47:Y52" si="11">SUM(O47:X47)</f>
        <v>0</v>
      </c>
    </row>
    <row r="48" spans="2:25" ht="15" customHeight="1" x14ac:dyDescent="0.45">
      <c r="B48" s="4"/>
      <c r="C48" s="1" t="str">
        <f>+'F2.1 RECLA. INTERNE SAS'!C48</f>
        <v>Salarié sans CATP</v>
      </c>
      <c r="D48" s="98"/>
      <c r="E48" s="98"/>
      <c r="F48" s="98"/>
      <c r="G48" s="98"/>
      <c r="H48" s="98"/>
      <c r="I48" s="98"/>
      <c r="J48" s="98"/>
      <c r="K48" s="98"/>
      <c r="L48" s="98"/>
      <c r="M48" s="98"/>
      <c r="N48" s="98">
        <f t="shared" si="10"/>
        <v>0</v>
      </c>
      <c r="O48" s="98"/>
      <c r="P48" s="98"/>
      <c r="Q48" s="98"/>
      <c r="R48" s="98"/>
      <c r="S48" s="98"/>
      <c r="T48" s="98"/>
      <c r="U48" s="98"/>
      <c r="V48" s="98"/>
      <c r="W48" s="98"/>
      <c r="X48" s="98"/>
      <c r="Y48" s="98">
        <f t="shared" si="11"/>
        <v>0</v>
      </c>
    </row>
    <row r="49" spans="2:25" ht="15" customHeight="1" x14ac:dyDescent="0.45">
      <c r="B49" s="4"/>
      <c r="C49" s="1" t="str">
        <f>+'F2.1 RECLA. INTERNE SAS'!C49</f>
        <v>Salarié non diplômé - Nettoyage</v>
      </c>
      <c r="D49" s="98"/>
      <c r="E49" s="98"/>
      <c r="F49" s="98"/>
      <c r="G49" s="98"/>
      <c r="H49" s="98"/>
      <c r="I49" s="98"/>
      <c r="J49" s="98"/>
      <c r="K49" s="98"/>
      <c r="L49" s="98"/>
      <c r="M49" s="98"/>
      <c r="N49" s="98">
        <f t="shared" si="10"/>
        <v>0</v>
      </c>
      <c r="O49" s="98"/>
      <c r="P49" s="98"/>
      <c r="Q49" s="98"/>
      <c r="R49" s="98"/>
      <c r="S49" s="98"/>
      <c r="T49" s="98"/>
      <c r="U49" s="98"/>
      <c r="V49" s="98"/>
      <c r="W49" s="98"/>
      <c r="X49" s="98"/>
      <c r="Y49" s="98">
        <f t="shared" si="11"/>
        <v>0</v>
      </c>
    </row>
    <row r="50" spans="2:25" ht="15" customHeight="1" x14ac:dyDescent="0.45">
      <c r="B50" s="4"/>
      <c r="C50" s="1" t="str">
        <f>+'F2.1 RECLA. INTERNE SAS'!C50</f>
        <v>Salarié non diplômé - Aide cuisinière</v>
      </c>
      <c r="D50" s="98"/>
      <c r="E50" s="98"/>
      <c r="F50" s="98"/>
      <c r="G50" s="98"/>
      <c r="H50" s="98"/>
      <c r="I50" s="98"/>
      <c r="J50" s="98"/>
      <c r="K50" s="98"/>
      <c r="L50" s="98"/>
      <c r="M50" s="98"/>
      <c r="N50" s="98">
        <f t="shared" si="10"/>
        <v>0</v>
      </c>
      <c r="O50" s="98"/>
      <c r="P50" s="98"/>
      <c r="Q50" s="98"/>
      <c r="R50" s="98"/>
      <c r="S50" s="98"/>
      <c r="T50" s="98"/>
      <c r="U50" s="98"/>
      <c r="V50" s="98"/>
      <c r="W50" s="98"/>
      <c r="X50" s="98"/>
      <c r="Y50" s="98">
        <f t="shared" si="11"/>
        <v>0</v>
      </c>
    </row>
    <row r="51" spans="2:25" ht="15" customHeight="1" x14ac:dyDescent="0.45">
      <c r="B51" s="4"/>
      <c r="C51" s="1" t="str">
        <f>+'F2.1 RECLA. INTERNE SAS'!C51</f>
        <v>Salarié non diplômé - Lingère</v>
      </c>
      <c r="D51" s="98"/>
      <c r="E51" s="98"/>
      <c r="F51" s="98"/>
      <c r="G51" s="98"/>
      <c r="H51" s="98"/>
      <c r="I51" s="98"/>
      <c r="J51" s="98"/>
      <c r="K51" s="98"/>
      <c r="L51" s="98"/>
      <c r="M51" s="98"/>
      <c r="N51" s="98">
        <f t="shared" si="10"/>
        <v>0</v>
      </c>
      <c r="O51" s="98"/>
      <c r="P51" s="98"/>
      <c r="Q51" s="98"/>
      <c r="R51" s="98"/>
      <c r="S51" s="98"/>
      <c r="T51" s="98"/>
      <c r="U51" s="98"/>
      <c r="V51" s="98"/>
      <c r="W51" s="98"/>
      <c r="X51" s="98"/>
      <c r="Y51" s="98">
        <f t="shared" si="11"/>
        <v>0</v>
      </c>
    </row>
    <row r="52" spans="2:25" ht="15" customHeight="1" x14ac:dyDescent="0.45">
      <c r="B52" s="10"/>
      <c r="C52" s="24" t="str">
        <f>+'F2.1 RECLA. INTERNE SAS'!C52</f>
        <v>Salarié non diplômé - Chauffeur</v>
      </c>
      <c r="D52" s="98"/>
      <c r="E52" s="98"/>
      <c r="F52" s="98"/>
      <c r="G52" s="98"/>
      <c r="H52" s="98"/>
      <c r="I52" s="98"/>
      <c r="J52" s="98"/>
      <c r="K52" s="98"/>
      <c r="L52" s="98"/>
      <c r="M52" s="98"/>
      <c r="N52" s="98">
        <f t="shared" si="10"/>
        <v>0</v>
      </c>
      <c r="O52" s="98"/>
      <c r="P52" s="98"/>
      <c r="Q52" s="98"/>
      <c r="R52" s="98"/>
      <c r="S52" s="98"/>
      <c r="T52" s="98"/>
      <c r="U52" s="98"/>
      <c r="V52" s="98"/>
      <c r="W52" s="98"/>
      <c r="X52" s="98"/>
      <c r="Y52" s="98">
        <f t="shared" si="11"/>
        <v>0</v>
      </c>
    </row>
    <row r="53" spans="2:25" ht="15" customHeight="1" x14ac:dyDescent="0.45">
      <c r="D53" s="23"/>
      <c r="E53" s="23"/>
      <c r="F53" s="23"/>
      <c r="G53" s="23"/>
      <c r="H53" s="23"/>
      <c r="I53" s="23"/>
      <c r="J53" s="23"/>
      <c r="K53" s="23"/>
      <c r="L53" s="23"/>
      <c r="M53" s="23"/>
      <c r="N53" s="23"/>
      <c r="O53" s="23"/>
      <c r="P53" s="23"/>
      <c r="Q53" s="23"/>
      <c r="R53" s="23"/>
      <c r="S53" s="23"/>
      <c r="T53" s="23"/>
      <c r="U53" s="23"/>
      <c r="V53" s="23"/>
      <c r="W53" s="23"/>
      <c r="X53" s="23"/>
      <c r="Y53" s="23"/>
    </row>
    <row r="54" spans="2:25" ht="15" customHeight="1" x14ac:dyDescent="0.45">
      <c r="B54" s="7" t="s">
        <v>55</v>
      </c>
      <c r="C54" s="25"/>
      <c r="D54" s="92">
        <f t="shared" ref="D54:Y54" si="12">SUM(D10:D52)</f>
        <v>0</v>
      </c>
      <c r="E54" s="92">
        <f t="shared" si="12"/>
        <v>0</v>
      </c>
      <c r="F54" s="92">
        <f t="shared" si="12"/>
        <v>0</v>
      </c>
      <c r="G54" s="92">
        <f t="shared" si="12"/>
        <v>0</v>
      </c>
      <c r="H54" s="92">
        <f t="shared" si="12"/>
        <v>0</v>
      </c>
      <c r="I54" s="92">
        <f t="shared" si="12"/>
        <v>0</v>
      </c>
      <c r="J54" s="92">
        <f t="shared" si="12"/>
        <v>0</v>
      </c>
      <c r="K54" s="92">
        <f t="shared" si="12"/>
        <v>0</v>
      </c>
      <c r="L54" s="92">
        <f t="shared" si="12"/>
        <v>0</v>
      </c>
      <c r="M54" s="92">
        <f t="shared" si="12"/>
        <v>0</v>
      </c>
      <c r="N54" s="92">
        <f t="shared" si="12"/>
        <v>0</v>
      </c>
      <c r="O54" s="92">
        <f t="shared" si="12"/>
        <v>0</v>
      </c>
      <c r="P54" s="92">
        <f t="shared" si="12"/>
        <v>0</v>
      </c>
      <c r="Q54" s="92">
        <f t="shared" si="12"/>
        <v>0</v>
      </c>
      <c r="R54" s="92">
        <f t="shared" si="12"/>
        <v>0</v>
      </c>
      <c r="S54" s="92">
        <f t="shared" si="12"/>
        <v>0</v>
      </c>
      <c r="T54" s="92">
        <f t="shared" si="12"/>
        <v>0</v>
      </c>
      <c r="U54" s="92">
        <f t="shared" si="12"/>
        <v>0</v>
      </c>
      <c r="V54" s="92">
        <f t="shared" si="12"/>
        <v>0</v>
      </c>
      <c r="W54" s="92">
        <f t="shared" si="12"/>
        <v>0</v>
      </c>
      <c r="X54" s="92">
        <f t="shared" si="12"/>
        <v>0</v>
      </c>
      <c r="Y54" s="92">
        <f t="shared" si="12"/>
        <v>0</v>
      </c>
    </row>
    <row r="55" spans="2:25" ht="15" customHeight="1" x14ac:dyDescent="0.45">
      <c r="B55" s="5"/>
      <c r="D55" s="27"/>
      <c r="E55" s="27"/>
      <c r="F55" s="27"/>
      <c r="G55" s="27"/>
      <c r="H55" s="27"/>
      <c r="I55" s="27"/>
      <c r="J55" s="27"/>
      <c r="K55" s="27"/>
      <c r="L55" s="27"/>
      <c r="M55" s="27"/>
      <c r="N55" s="27"/>
      <c r="O55" s="27"/>
      <c r="P55" s="27"/>
      <c r="Q55" s="27"/>
      <c r="R55" s="27"/>
      <c r="S55" s="27"/>
      <c r="T55" s="27"/>
      <c r="U55" s="27"/>
      <c r="V55" s="27"/>
      <c r="W55" s="27"/>
      <c r="X55" s="27"/>
      <c r="Y55" s="27"/>
    </row>
  </sheetData>
  <mergeCells count="4">
    <mergeCell ref="B2:Y2"/>
    <mergeCell ref="D4:Y4"/>
    <mergeCell ref="D6:N6"/>
    <mergeCell ref="O6:Y6"/>
  </mergeCells>
  <conditionalFormatting sqref="B2">
    <cfRule type="expression" dxfId="37" priority="1">
      <formula>$AA$2="OK"</formula>
    </cfRule>
    <cfRule type="expression" dxfId="36" priority="2">
      <formula>$AA$2="NOK"</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56"/>
  <sheetViews>
    <sheetView showGridLines="0" zoomScaleNormal="100" workbookViewId="0">
      <selection activeCell="D11" sqref="D11"/>
    </sheetView>
  </sheetViews>
  <sheetFormatPr baseColWidth="10" defaultColWidth="11.3984375" defaultRowHeight="15" customHeight="1" x14ac:dyDescent="0.45"/>
  <cols>
    <col min="1" max="2" width="2.86328125" style="1" customWidth="1"/>
    <col min="3" max="3" width="37.1328125" style="1" customWidth="1"/>
    <col min="4" max="4" width="14.265625" style="1" customWidth="1"/>
    <col min="5" max="5" width="2.86328125" style="1" customWidth="1"/>
    <col min="6" max="6" width="14.265625" style="1" customWidth="1"/>
    <col min="7" max="7" width="2.86328125" style="1" customWidth="1"/>
    <col min="8" max="8" width="14.265625" style="1" customWidth="1"/>
    <col min="9" max="9" width="2.86328125" style="1" customWidth="1"/>
    <col min="10" max="16384" width="11.3984375" style="1"/>
  </cols>
  <sheetData>
    <row r="1" spans="2:9" ht="15" customHeight="1" thickBot="1" x14ac:dyDescent="0.5"/>
    <row r="2" spans="2:9" s="13" customFormat="1" ht="60" customHeight="1" thickBot="1" x14ac:dyDescent="0.5">
      <c r="B2" s="296" t="s">
        <v>1461</v>
      </c>
      <c r="C2" s="297"/>
      <c r="D2" s="297"/>
      <c r="E2" s="297"/>
      <c r="F2" s="297"/>
      <c r="G2" s="297"/>
      <c r="H2" s="298"/>
      <c r="I2" s="97"/>
    </row>
    <row r="4" spans="2:9" ht="15" customHeight="1" x14ac:dyDescent="0.45">
      <c r="B4" s="8" t="s">
        <v>56</v>
      </c>
      <c r="C4" s="90"/>
      <c r="D4" s="308">
        <f>+'F1'!C7</f>
        <v>0</v>
      </c>
      <c r="E4" s="309"/>
      <c r="F4" s="309"/>
      <c r="G4" s="309"/>
      <c r="H4" s="310"/>
    </row>
    <row r="5" spans="2:9" ht="15" customHeight="1" x14ac:dyDescent="0.45">
      <c r="B5" s="5"/>
      <c r="D5" s="80"/>
    </row>
    <row r="6" spans="2:9" s="13" customFormat="1" ht="22.7" customHeight="1" x14ac:dyDescent="0.45">
      <c r="B6" s="1"/>
      <c r="C6" s="1"/>
      <c r="D6" s="287" t="s">
        <v>1492</v>
      </c>
      <c r="F6" s="287" t="s">
        <v>1493</v>
      </c>
      <c r="H6" s="284" t="s">
        <v>199</v>
      </c>
    </row>
    <row r="7" spans="2:9" s="13" customFormat="1" ht="22.7" customHeight="1" x14ac:dyDescent="0.45">
      <c r="B7" s="1"/>
      <c r="C7" s="1"/>
      <c r="D7" s="288"/>
      <c r="F7" s="288"/>
      <c r="H7" s="285"/>
    </row>
    <row r="8" spans="2:9" s="13" customFormat="1" ht="22.7" customHeight="1" x14ac:dyDescent="0.45">
      <c r="B8" s="1"/>
      <c r="C8" s="1"/>
      <c r="D8" s="289"/>
      <c r="F8" s="289"/>
      <c r="H8" s="286"/>
    </row>
    <row r="9" spans="2:9" ht="15" customHeight="1" x14ac:dyDescent="0.45">
      <c r="B9" s="2" t="s">
        <v>59</v>
      </c>
      <c r="C9" s="3"/>
      <c r="D9" s="30"/>
      <c r="F9" s="17"/>
      <c r="H9" s="19"/>
    </row>
    <row r="10" spans="2:9" ht="15" customHeight="1" x14ac:dyDescent="0.45">
      <c r="B10" s="2"/>
      <c r="C10" s="20" t="s">
        <v>0</v>
      </c>
      <c r="D10" s="30"/>
      <c r="F10" s="17"/>
      <c r="H10" s="19"/>
    </row>
    <row r="11" spans="2:9" ht="15" customHeight="1" x14ac:dyDescent="0.45">
      <c r="B11" s="106"/>
      <c r="C11" s="1" t="str">
        <f>+'F2 TOTAL'!C17</f>
        <v xml:space="preserve">Médecin </v>
      </c>
      <c r="D11" s="98"/>
      <c r="F11" s="98"/>
      <c r="H11" s="73" t="str">
        <f>IF(D11="",IF(F11="","OK","erreur"),IF(F11="","erreur","OK"))</f>
        <v>OK</v>
      </c>
    </row>
    <row r="12" spans="2:9" ht="15" customHeight="1" x14ac:dyDescent="0.45">
      <c r="B12" s="4"/>
      <c r="C12" s="1" t="str">
        <f>+'F2 TOTAL'!C18</f>
        <v>Licencié en sciences hospitalières</v>
      </c>
      <c r="D12" s="98"/>
      <c r="F12" s="98"/>
      <c r="H12" s="73" t="str">
        <f t="shared" ref="H12:H24" si="0">IF(D12="",IF(F12="","OK","erreur"),IF(F12="","erreur","OK"))</f>
        <v>OK</v>
      </c>
    </row>
    <row r="13" spans="2:9" ht="15" customHeight="1" x14ac:dyDescent="0.45">
      <c r="B13" s="4"/>
      <c r="C13" s="1" t="str">
        <f>+'F2 TOTAL'!C19</f>
        <v>Infirmier hospitalier gradué</v>
      </c>
      <c r="D13" s="98"/>
      <c r="F13" s="98"/>
      <c r="H13" s="73" t="str">
        <f t="shared" si="0"/>
        <v>OK</v>
      </c>
    </row>
    <row r="14" spans="2:9" ht="15" customHeight="1" x14ac:dyDescent="0.45">
      <c r="B14" s="4"/>
      <c r="C14" s="1" t="str">
        <f>+'F2 TOTAL'!C20</f>
        <v>Assistant social</v>
      </c>
      <c r="D14" s="98"/>
      <c r="F14" s="98"/>
      <c r="H14" s="73" t="str">
        <f t="shared" si="0"/>
        <v>OK</v>
      </c>
    </row>
    <row r="15" spans="2:9" ht="15" customHeight="1" x14ac:dyDescent="0.45">
      <c r="B15" s="4"/>
      <c r="C15" s="1" t="str">
        <f>+'F2 TOTAL'!C21</f>
        <v>Ergothérapeute</v>
      </c>
      <c r="D15" s="98"/>
      <c r="F15" s="98"/>
      <c r="H15" s="73" t="str">
        <f t="shared" si="0"/>
        <v>OK</v>
      </c>
    </row>
    <row r="16" spans="2:9" ht="15" customHeight="1" x14ac:dyDescent="0.45">
      <c r="B16" s="4"/>
      <c r="C16" s="1" t="str">
        <f>+'F2 TOTAL'!C22</f>
        <v>Kinésithérapeute</v>
      </c>
      <c r="D16" s="98"/>
      <c r="F16" s="98"/>
      <c r="H16" s="73" t="str">
        <f t="shared" si="0"/>
        <v>OK</v>
      </c>
    </row>
    <row r="17" spans="2:8" ht="15" customHeight="1" x14ac:dyDescent="0.45">
      <c r="B17" s="4"/>
      <c r="C17" s="1" t="str">
        <f>+'F2 TOTAL'!C23</f>
        <v>Psychomotricien</v>
      </c>
      <c r="D17" s="98"/>
      <c r="F17" s="98"/>
      <c r="H17" s="73" t="str">
        <f t="shared" si="0"/>
        <v>OK</v>
      </c>
    </row>
    <row r="18" spans="2:8" ht="15" customHeight="1" x14ac:dyDescent="0.45">
      <c r="B18" s="4"/>
      <c r="C18" s="1" t="str">
        <f>+'F2 TOTAL'!C24</f>
        <v>Pédagogue curatif</v>
      </c>
      <c r="D18" s="98"/>
      <c r="F18" s="98"/>
      <c r="H18" s="73" t="str">
        <f t="shared" si="0"/>
        <v>OK</v>
      </c>
    </row>
    <row r="19" spans="2:8" ht="15" customHeight="1" x14ac:dyDescent="0.45">
      <c r="B19" s="4"/>
      <c r="C19" s="1" t="str">
        <f>+'F2 TOTAL'!C25</f>
        <v>Diététicien</v>
      </c>
      <c r="D19" s="98"/>
      <c r="F19" s="98"/>
      <c r="H19" s="73" t="str">
        <f t="shared" si="0"/>
        <v>OK</v>
      </c>
    </row>
    <row r="20" spans="2:8" ht="15" customHeight="1" x14ac:dyDescent="0.45">
      <c r="B20" s="4"/>
      <c r="C20" s="1" t="str">
        <f>+'F2 TOTAL'!C26</f>
        <v>Orthophoniste</v>
      </c>
      <c r="D20" s="98"/>
      <c r="F20" s="98"/>
      <c r="H20" s="73" t="str">
        <f t="shared" si="0"/>
        <v>OK</v>
      </c>
    </row>
    <row r="21" spans="2:8" ht="15" customHeight="1" x14ac:dyDescent="0.45">
      <c r="B21" s="4"/>
      <c r="C21" s="1" t="str">
        <f>+'F2 TOTAL'!C27</f>
        <v>Infirmier anesthésiste / masseur</v>
      </c>
      <c r="D21" s="98"/>
      <c r="F21" s="98"/>
      <c r="H21" s="73" t="str">
        <f t="shared" si="0"/>
        <v>OK</v>
      </c>
    </row>
    <row r="22" spans="2:8" ht="15" customHeight="1" x14ac:dyDescent="0.45">
      <c r="B22" s="4"/>
      <c r="C22" s="1" t="str">
        <f>+'F2 TOTAL'!C28</f>
        <v>Infirmier psychiatrique</v>
      </c>
      <c r="D22" s="98"/>
      <c r="F22" s="98"/>
      <c r="H22" s="73" t="str">
        <f t="shared" si="0"/>
        <v>OK</v>
      </c>
    </row>
    <row r="23" spans="2:8" ht="15" customHeight="1" x14ac:dyDescent="0.45">
      <c r="B23" s="4"/>
      <c r="C23" s="1" t="str">
        <f>+'F2 TOTAL'!C29</f>
        <v>Infirmier</v>
      </c>
      <c r="D23" s="98"/>
      <c r="F23" s="98"/>
      <c r="H23" s="73" t="str">
        <f t="shared" si="0"/>
        <v>OK</v>
      </c>
    </row>
    <row r="24" spans="2:8" ht="15" customHeight="1" x14ac:dyDescent="0.45">
      <c r="B24" s="4"/>
      <c r="C24" s="1" t="str">
        <f>+'F2 TOTAL'!C30</f>
        <v>Aide soignant</v>
      </c>
      <c r="D24" s="98"/>
      <c r="F24" s="98"/>
      <c r="H24" s="73" t="str">
        <f t="shared" si="0"/>
        <v>OK</v>
      </c>
    </row>
    <row r="25" spans="2:8" ht="15" customHeight="1" x14ac:dyDescent="0.45">
      <c r="B25" s="2"/>
      <c r="C25" s="20" t="s">
        <v>12</v>
      </c>
      <c r="D25" s="100"/>
      <c r="F25" s="22"/>
      <c r="H25" s="12"/>
    </row>
    <row r="26" spans="2:8" ht="15" customHeight="1" x14ac:dyDescent="0.45">
      <c r="B26" s="4"/>
      <c r="C26" s="1" t="str">
        <f>+'F2 TOTAL'!C32</f>
        <v>Universitaire psychologue/Pédagogue</v>
      </c>
      <c r="D26" s="98"/>
      <c r="F26" s="98"/>
      <c r="H26" s="73" t="str">
        <f t="shared" ref="H26:H31" si="1">IF(D26="",IF(F26="","OK","erreur"),IF(F26="","erreur","OK"))</f>
        <v>OK</v>
      </c>
    </row>
    <row r="27" spans="2:8" ht="15" customHeight="1" x14ac:dyDescent="0.45">
      <c r="B27" s="4"/>
      <c r="C27" s="1" t="str">
        <f>+'F2 TOTAL'!C33</f>
        <v>Educateur gradué</v>
      </c>
      <c r="D27" s="98"/>
      <c r="F27" s="98"/>
      <c r="H27" s="73" t="str">
        <f t="shared" si="1"/>
        <v>OK</v>
      </c>
    </row>
    <row r="28" spans="2:8" ht="15" customHeight="1" x14ac:dyDescent="0.45">
      <c r="B28" s="4"/>
      <c r="C28" s="1" t="str">
        <f>+'F2 TOTAL'!C34</f>
        <v>Educateur instructeur (bac)</v>
      </c>
      <c r="D28" s="98"/>
      <c r="F28" s="98"/>
      <c r="H28" s="73" t="str">
        <f t="shared" si="1"/>
        <v>OK</v>
      </c>
    </row>
    <row r="29" spans="2:8" ht="15" customHeight="1" x14ac:dyDescent="0.45">
      <c r="B29" s="4"/>
      <c r="C29" s="1" t="str">
        <f>+'F2 TOTAL'!C35</f>
        <v>Educateur diplômé</v>
      </c>
      <c r="D29" s="98"/>
      <c r="F29" s="98"/>
      <c r="H29" s="73" t="str">
        <f t="shared" si="1"/>
        <v>OK</v>
      </c>
    </row>
    <row r="30" spans="2:8" ht="15" customHeight="1" x14ac:dyDescent="0.45">
      <c r="B30" s="4"/>
      <c r="C30" s="1" t="str">
        <f>+'F2 TOTAL'!C36</f>
        <v>Educateur instructeur</v>
      </c>
      <c r="D30" s="98"/>
      <c r="F30" s="98"/>
      <c r="H30" s="73" t="str">
        <f t="shared" si="1"/>
        <v>OK</v>
      </c>
    </row>
    <row r="31" spans="2:8" ht="15" customHeight="1" x14ac:dyDescent="0.45">
      <c r="B31" s="4"/>
      <c r="C31" s="1" t="str">
        <f>+'F2 TOTAL'!C37</f>
        <v>Employé non diplômé</v>
      </c>
      <c r="D31" s="98"/>
      <c r="F31" s="98"/>
      <c r="H31" s="73" t="str">
        <f t="shared" si="1"/>
        <v>OK</v>
      </c>
    </row>
    <row r="32" spans="2:8" ht="15" customHeight="1" x14ac:dyDescent="0.45">
      <c r="B32" s="2"/>
      <c r="C32" s="20" t="s">
        <v>20</v>
      </c>
      <c r="D32" s="100"/>
      <c r="F32" s="22"/>
      <c r="H32" s="12"/>
    </row>
    <row r="33" spans="2:8" ht="15" customHeight="1" x14ac:dyDescent="0.45">
      <c r="B33" s="4"/>
      <c r="C33" s="1" t="str">
        <f>+'F2 TOTAL'!C39</f>
        <v>Salarié avec CATP ou CAP</v>
      </c>
      <c r="D33" s="98"/>
      <c r="F33" s="98"/>
      <c r="H33" s="73" t="str">
        <f t="shared" ref="H33:H37" si="2">IF(D33="",IF(F33="","OK","erreur"),IF(F33="","erreur","OK"))</f>
        <v>OK</v>
      </c>
    </row>
    <row r="34" spans="2:8" ht="15" customHeight="1" x14ac:dyDescent="0.45">
      <c r="B34" s="4"/>
      <c r="C34" s="1" t="str">
        <f>+'F2 TOTAL'!C40</f>
        <v>Auxiliaire de vie/Auxiliaire économe</v>
      </c>
      <c r="D34" s="98"/>
      <c r="F34" s="98"/>
      <c r="H34" s="73" t="str">
        <f t="shared" si="2"/>
        <v>OK</v>
      </c>
    </row>
    <row r="35" spans="2:8" ht="15" customHeight="1" x14ac:dyDescent="0.45">
      <c r="B35" s="4"/>
      <c r="C35" s="1" t="str">
        <f>+'F2 TOTAL'!C41</f>
        <v>Aide socio-familiale / AAQ</v>
      </c>
      <c r="D35" s="98"/>
      <c r="F35" s="98"/>
      <c r="H35" s="73" t="str">
        <f t="shared" si="2"/>
        <v>OK</v>
      </c>
    </row>
    <row r="36" spans="2:8" ht="15" customHeight="1" x14ac:dyDescent="0.45">
      <c r="B36" s="4"/>
      <c r="C36" s="1" t="str">
        <f>+'F2 TOTAL'!C42</f>
        <v>Aide socio-familiale / AAQ en formation</v>
      </c>
      <c r="D36" s="98"/>
      <c r="F36" s="98"/>
      <c r="H36" s="73" t="str">
        <f t="shared" si="2"/>
        <v>OK</v>
      </c>
    </row>
    <row r="37" spans="2:8" ht="15" customHeight="1" x14ac:dyDescent="0.45">
      <c r="B37" s="4"/>
      <c r="C37" s="1" t="str">
        <f>+'F2 TOTAL'!C43</f>
        <v>Salarié non diplômé</v>
      </c>
      <c r="D37" s="98"/>
      <c r="F37" s="98"/>
      <c r="H37" s="73" t="str">
        <f t="shared" si="2"/>
        <v>OK</v>
      </c>
    </row>
    <row r="38" spans="2:8" ht="15" customHeight="1" x14ac:dyDescent="0.45">
      <c r="B38" s="2" t="s">
        <v>17</v>
      </c>
      <c r="C38" s="3"/>
      <c r="D38" s="100"/>
      <c r="F38" s="91"/>
      <c r="H38" s="12"/>
    </row>
    <row r="39" spans="2:8" ht="15" customHeight="1" x14ac:dyDescent="0.45">
      <c r="B39" s="4"/>
      <c r="C39" s="1" t="str">
        <f>+'F2 TOTAL'!C45</f>
        <v>Universitaire</v>
      </c>
      <c r="D39" s="98"/>
      <c r="F39" s="98"/>
      <c r="H39" s="73" t="str">
        <f t="shared" ref="H39:H46" si="3">IF(D39="",IF(F39="","OK","erreur"),IF(F39="","erreur","OK"))</f>
        <v>OK</v>
      </c>
    </row>
    <row r="40" spans="2:8" ht="15" customHeight="1" x14ac:dyDescent="0.45">
      <c r="B40" s="4"/>
      <c r="C40" s="1" t="str">
        <f>+'F2 TOTAL'!C46</f>
        <v>Bachelor</v>
      </c>
      <c r="D40" s="98"/>
      <c r="F40" s="98"/>
      <c r="H40" s="73" t="str">
        <f t="shared" si="3"/>
        <v>OK</v>
      </c>
    </row>
    <row r="41" spans="2:8" ht="15" customHeight="1" x14ac:dyDescent="0.45">
      <c r="B41" s="4"/>
      <c r="C41" s="1" t="str">
        <f>+'F2 TOTAL'!C47</f>
        <v>BTS</v>
      </c>
      <c r="D41" s="98"/>
      <c r="F41" s="98"/>
      <c r="H41" s="73" t="str">
        <f t="shared" si="3"/>
        <v>OK</v>
      </c>
    </row>
    <row r="42" spans="2:8" ht="15" customHeight="1" x14ac:dyDescent="0.45">
      <c r="B42" s="4"/>
      <c r="C42" s="1" t="str">
        <f>+'F2 TOTAL'!C48</f>
        <v>Bac</v>
      </c>
      <c r="D42" s="98"/>
      <c r="F42" s="98"/>
      <c r="H42" s="73" t="str">
        <f t="shared" si="3"/>
        <v>OK</v>
      </c>
    </row>
    <row r="43" spans="2:8" ht="15" customHeight="1" x14ac:dyDescent="0.45">
      <c r="B43" s="4"/>
      <c r="C43" s="1" t="str">
        <f>+'F2 TOTAL'!C49</f>
        <v>Salarié avec 3ième sec. ou ens. moyen</v>
      </c>
      <c r="D43" s="98"/>
      <c r="F43" s="98"/>
      <c r="H43" s="73" t="str">
        <f t="shared" si="3"/>
        <v>OK</v>
      </c>
    </row>
    <row r="44" spans="2:8" ht="15" customHeight="1" x14ac:dyDescent="0.45">
      <c r="B44" s="4"/>
      <c r="C44" s="1" t="str">
        <f>+'F2 TOTAL'!C50</f>
        <v>Salarié avec 5ième sec. ou 9ième moyen</v>
      </c>
      <c r="D44" s="98"/>
      <c r="F44" s="98"/>
      <c r="H44" s="73" t="str">
        <f t="shared" si="3"/>
        <v>OK</v>
      </c>
    </row>
    <row r="45" spans="2:8" ht="15" customHeight="1" x14ac:dyDescent="0.45">
      <c r="B45" s="4"/>
      <c r="C45" s="1" t="str">
        <f>+'F2 TOTAL'!C51</f>
        <v>Salarié sans 5ième sec. ou 9ième moyen</v>
      </c>
      <c r="D45" s="98"/>
      <c r="F45" s="98"/>
      <c r="H45" s="73" t="str">
        <f t="shared" si="3"/>
        <v>OK</v>
      </c>
    </row>
    <row r="46" spans="2:8" ht="15" customHeight="1" x14ac:dyDescent="0.45">
      <c r="B46" s="4"/>
      <c r="C46" s="1" t="str">
        <f>+'F2 TOTAL'!C52</f>
        <v>Salarié non diplômé</v>
      </c>
      <c r="D46" s="98"/>
      <c r="F46" s="98"/>
      <c r="H46" s="73" t="str">
        <f t="shared" si="3"/>
        <v>OK</v>
      </c>
    </row>
    <row r="47" spans="2:8" ht="15" customHeight="1" x14ac:dyDescent="0.45">
      <c r="B47" s="2" t="s">
        <v>33</v>
      </c>
      <c r="C47" s="3"/>
      <c r="D47" s="100"/>
      <c r="F47" s="22"/>
      <c r="H47" s="12"/>
    </row>
    <row r="48" spans="2:8" ht="15" customHeight="1" x14ac:dyDescent="0.45">
      <c r="B48" s="4"/>
      <c r="C48" s="1" t="str">
        <f>+'F2 TOTAL'!C54</f>
        <v>Salarié avec CATP ou CAP</v>
      </c>
      <c r="D48" s="98"/>
      <c r="F48" s="98"/>
      <c r="H48" s="73" t="str">
        <f t="shared" ref="H48:H53" si="4">IF(D48="",IF(F48="","OK","erreur"),IF(F48="","erreur","OK"))</f>
        <v>OK</v>
      </c>
    </row>
    <row r="49" spans="2:8" ht="15" customHeight="1" x14ac:dyDescent="0.45">
      <c r="B49" s="4"/>
      <c r="C49" s="1" t="str">
        <f>+'F2 TOTAL'!C55</f>
        <v>Salarié sans CATP</v>
      </c>
      <c r="D49" s="98"/>
      <c r="F49" s="98"/>
      <c r="H49" s="73" t="str">
        <f t="shared" si="4"/>
        <v>OK</v>
      </c>
    </row>
    <row r="50" spans="2:8" ht="15" customHeight="1" x14ac:dyDescent="0.45">
      <c r="B50" s="4"/>
      <c r="C50" s="1" t="str">
        <f>+'F2 TOTAL'!C56</f>
        <v>Salarié non diplômé - Nettoyage</v>
      </c>
      <c r="D50" s="98"/>
      <c r="F50" s="98"/>
      <c r="H50" s="73" t="str">
        <f t="shared" si="4"/>
        <v>OK</v>
      </c>
    </row>
    <row r="51" spans="2:8" ht="15" customHeight="1" x14ac:dyDescent="0.45">
      <c r="B51" s="4"/>
      <c r="C51" s="1" t="str">
        <f>+'F2 TOTAL'!C57</f>
        <v>Salarié non diplômé - Aide cuisinière</v>
      </c>
      <c r="D51" s="98"/>
      <c r="F51" s="98"/>
      <c r="H51" s="73" t="str">
        <f t="shared" si="4"/>
        <v>OK</v>
      </c>
    </row>
    <row r="52" spans="2:8" ht="15" customHeight="1" x14ac:dyDescent="0.45">
      <c r="B52" s="4"/>
      <c r="C52" s="1" t="str">
        <f>+'F2 TOTAL'!C58</f>
        <v>Salarié non diplômé - Lingère</v>
      </c>
      <c r="D52" s="98"/>
      <c r="F52" s="98"/>
      <c r="H52" s="73" t="str">
        <f t="shared" si="4"/>
        <v>OK</v>
      </c>
    </row>
    <row r="53" spans="2:8" ht="15" customHeight="1" x14ac:dyDescent="0.45">
      <c r="B53" s="10"/>
      <c r="C53" s="24" t="str">
        <f>+'F2 TOTAL'!C59</f>
        <v>Salarié non diplômé - Chauffeur</v>
      </c>
      <c r="D53" s="98"/>
      <c r="F53" s="98"/>
      <c r="H53" s="73" t="str">
        <f t="shared" si="4"/>
        <v>OK</v>
      </c>
    </row>
    <row r="54" spans="2:8" ht="15" customHeight="1" x14ac:dyDescent="0.45">
      <c r="D54" s="23"/>
      <c r="F54" s="23"/>
      <c r="H54" s="13"/>
    </row>
    <row r="55" spans="2:8" ht="15" customHeight="1" x14ac:dyDescent="0.45">
      <c r="B55" s="7" t="s">
        <v>55</v>
      </c>
      <c r="C55" s="25"/>
      <c r="D55" s="92">
        <f>SUM(D11:D53)</f>
        <v>0</v>
      </c>
      <c r="F55" s="92">
        <f>SUM(F11:F53)</f>
        <v>0</v>
      </c>
    </row>
    <row r="56" spans="2:8" ht="15" customHeight="1" x14ac:dyDescent="0.45">
      <c r="B56" s="5"/>
      <c r="D56" s="27"/>
      <c r="E56" s="27"/>
    </row>
  </sheetData>
  <mergeCells count="5">
    <mergeCell ref="B2:H2"/>
    <mergeCell ref="D4:H4"/>
    <mergeCell ref="D6:D8"/>
    <mergeCell ref="F6:F8"/>
    <mergeCell ref="H6:H8"/>
  </mergeCells>
  <conditionalFormatting sqref="B2">
    <cfRule type="expression" dxfId="35" priority="5">
      <formula>$J$2="OK"</formula>
    </cfRule>
    <cfRule type="expression" dxfId="34" priority="6">
      <formula>$J$2="NOK"</formula>
    </cfRule>
  </conditionalFormatting>
  <conditionalFormatting sqref="H11:H24 H26:H31 H33:H37 H39:H46 H48:H53">
    <cfRule type="containsText" dxfId="33" priority="1" stopIfTrue="1" operator="containsText" text="OK">
      <formula>NOT(ISERROR(SEARCH("OK",H11)))</formula>
    </cfRule>
  </conditionalFormatting>
  <conditionalFormatting sqref="H11:H53">
    <cfRule type="containsText" dxfId="32" priority="2" stopIfTrue="1" operator="containsText" text="erreur">
      <formula>NOT(ISERROR(SEARCH("erreur",H11)))</formula>
    </cfRule>
    <cfRule type="containsText" dxfId="31" priority="4" stopIfTrue="1" operator="containsText" text="ok">
      <formula>NOT(ISERROR(SEARCH("ok",H11)))</formula>
    </cfRule>
  </conditionalFormatting>
  <conditionalFormatting sqref="H11:H54">
    <cfRule type="cellIs" dxfId="30" priority="3" stopIfTrue="1" operator="equal">
      <formula>"erreur"</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56"/>
  <sheetViews>
    <sheetView showGridLines="0" zoomScaleNormal="100" workbookViewId="0">
      <selection activeCell="D4" sqref="D4:J4"/>
    </sheetView>
  </sheetViews>
  <sheetFormatPr baseColWidth="10" defaultColWidth="11.3984375" defaultRowHeight="15" customHeight="1" x14ac:dyDescent="0.45"/>
  <cols>
    <col min="1" max="2" width="2.86328125" style="1" customWidth="1"/>
    <col min="3" max="3" width="37.1328125" style="1" customWidth="1"/>
    <col min="4" max="4" width="14.265625" style="1" customWidth="1"/>
    <col min="5" max="5" width="2.86328125" style="1" customWidth="1"/>
    <col min="6" max="8" width="14.265625" style="1" customWidth="1"/>
    <col min="9" max="9" width="2.86328125" style="1" customWidth="1"/>
    <col min="10" max="10" width="14.265625" style="1" customWidth="1"/>
    <col min="11" max="11" width="2.86328125" style="1" customWidth="1"/>
    <col min="12" max="16384" width="11.3984375" style="1"/>
  </cols>
  <sheetData>
    <row r="1" spans="2:12" ht="15" customHeight="1" thickBot="1" x14ac:dyDescent="0.5"/>
    <row r="2" spans="2:12" s="13" customFormat="1" ht="60" customHeight="1" thickBot="1" x14ac:dyDescent="0.5">
      <c r="B2" s="296" t="s">
        <v>1462</v>
      </c>
      <c r="C2" s="297"/>
      <c r="D2" s="297"/>
      <c r="E2" s="297"/>
      <c r="F2" s="297"/>
      <c r="G2" s="297"/>
      <c r="H2" s="297"/>
      <c r="I2" s="297"/>
      <c r="J2" s="298"/>
      <c r="K2" s="97"/>
      <c r="L2" s="13" t="str">
        <f>IF(D55=0,"OK",IF(OR(F55=0,G55=0),"NOK","OK"))</f>
        <v>OK</v>
      </c>
    </row>
    <row r="4" spans="2:12" ht="15" customHeight="1" x14ac:dyDescent="0.45">
      <c r="B4" s="8" t="s">
        <v>56</v>
      </c>
      <c r="C4" s="90"/>
      <c r="D4" s="308">
        <f>+'F1'!C7</f>
        <v>0</v>
      </c>
      <c r="E4" s="309"/>
      <c r="F4" s="309"/>
      <c r="G4" s="309"/>
      <c r="H4" s="309"/>
      <c r="I4" s="309"/>
      <c r="J4" s="310"/>
    </row>
    <row r="5" spans="2:12" ht="15" customHeight="1" x14ac:dyDescent="0.45">
      <c r="B5" s="5"/>
      <c r="D5" s="80"/>
    </row>
    <row r="6" spans="2:12" s="13" customFormat="1" ht="22.7" customHeight="1" x14ac:dyDescent="0.45">
      <c r="B6" s="1"/>
      <c r="C6" s="1"/>
      <c r="D6" s="287" t="s">
        <v>69</v>
      </c>
      <c r="F6" s="287" t="s">
        <v>200</v>
      </c>
      <c r="G6" s="287" t="s">
        <v>201</v>
      </c>
      <c r="H6" s="287" t="s">
        <v>202</v>
      </c>
      <c r="J6" s="284" t="s">
        <v>199</v>
      </c>
    </row>
    <row r="7" spans="2:12" s="13" customFormat="1" ht="22.7" customHeight="1" x14ac:dyDescent="0.45">
      <c r="B7" s="1"/>
      <c r="C7" s="1"/>
      <c r="D7" s="288"/>
      <c r="F7" s="288"/>
      <c r="G7" s="288"/>
      <c r="H7" s="288"/>
      <c r="J7" s="285"/>
    </row>
    <row r="8" spans="2:12" s="13" customFormat="1" ht="22.7" customHeight="1" x14ac:dyDescent="0.45">
      <c r="B8" s="1"/>
      <c r="C8" s="1"/>
      <c r="D8" s="289"/>
      <c r="F8" s="289"/>
      <c r="G8" s="289"/>
      <c r="H8" s="289"/>
      <c r="J8" s="286"/>
    </row>
    <row r="9" spans="2:12" ht="15" customHeight="1" x14ac:dyDescent="0.45">
      <c r="B9" s="2" t="s">
        <v>59</v>
      </c>
      <c r="C9" s="3"/>
      <c r="D9" s="30"/>
      <c r="F9" s="17"/>
      <c r="G9" s="17"/>
      <c r="H9" s="17"/>
      <c r="J9" s="19"/>
    </row>
    <row r="10" spans="2:12" ht="15" customHeight="1" x14ac:dyDescent="0.45">
      <c r="B10" s="2"/>
      <c r="C10" s="20" t="s">
        <v>0</v>
      </c>
      <c r="D10" s="30"/>
      <c r="F10" s="17"/>
      <c r="G10" s="17"/>
      <c r="H10" s="17"/>
      <c r="J10" s="19"/>
    </row>
    <row r="11" spans="2:12" ht="15" customHeight="1" x14ac:dyDescent="0.45">
      <c r="B11" s="106"/>
      <c r="C11" s="1" t="str">
        <f>+'F2 TOTAL'!C17</f>
        <v xml:space="preserve">Médecin </v>
      </c>
      <c r="D11" s="98"/>
      <c r="F11" s="98"/>
      <c r="G11" s="98"/>
      <c r="H11" s="72">
        <f t="shared" ref="H11:H24" si="0">F11-G11</f>
        <v>0</v>
      </c>
      <c r="J11" s="73" t="str">
        <f t="shared" ref="J11:J24" si="1">IF(D11="",IF(F11="","OK","erreur"),IF(AND(G11&lt;&gt;"",G11&lt;F11),"OK","erreur"))</f>
        <v>OK</v>
      </c>
    </row>
    <row r="12" spans="2:12" ht="15" customHeight="1" x14ac:dyDescent="0.45">
      <c r="B12" s="4"/>
      <c r="C12" s="1" t="str">
        <f>+'F2 TOTAL'!C18</f>
        <v>Licencié en sciences hospitalières</v>
      </c>
      <c r="D12" s="98"/>
      <c r="F12" s="98"/>
      <c r="G12" s="98"/>
      <c r="H12" s="72">
        <f t="shared" si="0"/>
        <v>0</v>
      </c>
      <c r="J12" s="73" t="str">
        <f t="shared" si="1"/>
        <v>OK</v>
      </c>
    </row>
    <row r="13" spans="2:12" ht="15" customHeight="1" x14ac:dyDescent="0.45">
      <c r="B13" s="4"/>
      <c r="C13" s="1" t="str">
        <f>+'F2 TOTAL'!C19</f>
        <v>Infirmier hospitalier gradué</v>
      </c>
      <c r="D13" s="98"/>
      <c r="F13" s="98"/>
      <c r="G13" s="98"/>
      <c r="H13" s="72">
        <f t="shared" si="0"/>
        <v>0</v>
      </c>
      <c r="J13" s="73" t="str">
        <f t="shared" si="1"/>
        <v>OK</v>
      </c>
    </row>
    <row r="14" spans="2:12" ht="15" customHeight="1" x14ac:dyDescent="0.45">
      <c r="B14" s="4"/>
      <c r="C14" s="1" t="str">
        <f>+'F2 TOTAL'!C20</f>
        <v>Assistant social</v>
      </c>
      <c r="D14" s="98"/>
      <c r="F14" s="98"/>
      <c r="G14" s="98"/>
      <c r="H14" s="72">
        <f t="shared" si="0"/>
        <v>0</v>
      </c>
      <c r="J14" s="73" t="str">
        <f t="shared" si="1"/>
        <v>OK</v>
      </c>
    </row>
    <row r="15" spans="2:12" ht="15" customHeight="1" x14ac:dyDescent="0.45">
      <c r="B15" s="4"/>
      <c r="C15" s="1" t="str">
        <f>+'F2 TOTAL'!C21</f>
        <v>Ergothérapeute</v>
      </c>
      <c r="D15" s="98"/>
      <c r="F15" s="98"/>
      <c r="G15" s="98"/>
      <c r="H15" s="72">
        <f t="shared" si="0"/>
        <v>0</v>
      </c>
      <c r="J15" s="73" t="str">
        <f t="shared" si="1"/>
        <v>OK</v>
      </c>
    </row>
    <row r="16" spans="2:12" ht="15" customHeight="1" x14ac:dyDescent="0.45">
      <c r="B16" s="4"/>
      <c r="C16" s="1" t="str">
        <f>+'F2 TOTAL'!C22</f>
        <v>Kinésithérapeute</v>
      </c>
      <c r="D16" s="98"/>
      <c r="F16" s="98"/>
      <c r="G16" s="98"/>
      <c r="H16" s="72">
        <f t="shared" si="0"/>
        <v>0</v>
      </c>
      <c r="J16" s="73" t="str">
        <f t="shared" si="1"/>
        <v>OK</v>
      </c>
    </row>
    <row r="17" spans="2:10" ht="15" customHeight="1" x14ac:dyDescent="0.45">
      <c r="B17" s="4"/>
      <c r="C17" s="1" t="str">
        <f>+'F2 TOTAL'!C23</f>
        <v>Psychomotricien</v>
      </c>
      <c r="D17" s="98"/>
      <c r="F17" s="98"/>
      <c r="G17" s="98"/>
      <c r="H17" s="72">
        <f t="shared" si="0"/>
        <v>0</v>
      </c>
      <c r="J17" s="73" t="str">
        <f t="shared" si="1"/>
        <v>OK</v>
      </c>
    </row>
    <row r="18" spans="2:10" ht="15" customHeight="1" x14ac:dyDescent="0.45">
      <c r="B18" s="4"/>
      <c r="C18" s="1" t="str">
        <f>+'F2 TOTAL'!C24</f>
        <v>Pédagogue curatif</v>
      </c>
      <c r="D18" s="98"/>
      <c r="F18" s="98"/>
      <c r="G18" s="98"/>
      <c r="H18" s="72">
        <f t="shared" si="0"/>
        <v>0</v>
      </c>
      <c r="J18" s="73" t="str">
        <f t="shared" si="1"/>
        <v>OK</v>
      </c>
    </row>
    <row r="19" spans="2:10" ht="15" customHeight="1" x14ac:dyDescent="0.45">
      <c r="B19" s="4"/>
      <c r="C19" s="1" t="str">
        <f>+'F2 TOTAL'!C25</f>
        <v>Diététicien</v>
      </c>
      <c r="D19" s="98"/>
      <c r="F19" s="98"/>
      <c r="G19" s="98"/>
      <c r="H19" s="72">
        <f t="shared" si="0"/>
        <v>0</v>
      </c>
      <c r="J19" s="73" t="str">
        <f t="shared" si="1"/>
        <v>OK</v>
      </c>
    </row>
    <row r="20" spans="2:10" ht="15" customHeight="1" x14ac:dyDescent="0.45">
      <c r="B20" s="4"/>
      <c r="C20" s="1" t="str">
        <f>+'F2 TOTAL'!C26</f>
        <v>Orthophoniste</v>
      </c>
      <c r="D20" s="98"/>
      <c r="F20" s="98"/>
      <c r="G20" s="98"/>
      <c r="H20" s="72">
        <f t="shared" ref="H20" si="2">F20-G20</f>
        <v>0</v>
      </c>
      <c r="J20" s="73" t="str">
        <f t="shared" ref="J20" si="3">IF(D20="",IF(F20="","OK","erreur"),IF(AND(G20&lt;&gt;"",G20&lt;F20),"OK","erreur"))</f>
        <v>OK</v>
      </c>
    </row>
    <row r="21" spans="2:10" ht="15" customHeight="1" x14ac:dyDescent="0.45">
      <c r="B21" s="4"/>
      <c r="C21" s="1" t="str">
        <f>+'F2 TOTAL'!C27</f>
        <v>Infirmier anesthésiste / masseur</v>
      </c>
      <c r="D21" s="98"/>
      <c r="F21" s="98"/>
      <c r="G21" s="98"/>
      <c r="H21" s="72">
        <f t="shared" si="0"/>
        <v>0</v>
      </c>
      <c r="J21" s="73" t="str">
        <f t="shared" si="1"/>
        <v>OK</v>
      </c>
    </row>
    <row r="22" spans="2:10" ht="15" customHeight="1" x14ac:dyDescent="0.45">
      <c r="B22" s="4"/>
      <c r="C22" s="1" t="str">
        <f>+'F2 TOTAL'!C28</f>
        <v>Infirmier psychiatrique</v>
      </c>
      <c r="D22" s="98"/>
      <c r="F22" s="98"/>
      <c r="G22" s="98"/>
      <c r="H22" s="72">
        <f t="shared" si="0"/>
        <v>0</v>
      </c>
      <c r="J22" s="73" t="str">
        <f t="shared" si="1"/>
        <v>OK</v>
      </c>
    </row>
    <row r="23" spans="2:10" ht="15" customHeight="1" x14ac:dyDescent="0.45">
      <c r="B23" s="4"/>
      <c r="C23" s="1" t="str">
        <f>+'F2 TOTAL'!C29</f>
        <v>Infirmier</v>
      </c>
      <c r="D23" s="98"/>
      <c r="F23" s="98"/>
      <c r="G23" s="98"/>
      <c r="H23" s="72">
        <f t="shared" si="0"/>
        <v>0</v>
      </c>
      <c r="J23" s="73" t="str">
        <f t="shared" si="1"/>
        <v>OK</v>
      </c>
    </row>
    <row r="24" spans="2:10" ht="15" customHeight="1" x14ac:dyDescent="0.45">
      <c r="B24" s="4"/>
      <c r="C24" s="1" t="str">
        <f>+'F2 TOTAL'!C30</f>
        <v>Aide soignant</v>
      </c>
      <c r="D24" s="98"/>
      <c r="F24" s="98"/>
      <c r="G24" s="98"/>
      <c r="H24" s="72">
        <f t="shared" si="0"/>
        <v>0</v>
      </c>
      <c r="J24" s="73" t="str">
        <f t="shared" si="1"/>
        <v>OK</v>
      </c>
    </row>
    <row r="25" spans="2:10" ht="15" customHeight="1" x14ac:dyDescent="0.45">
      <c r="B25" s="2"/>
      <c r="C25" s="20" t="s">
        <v>12</v>
      </c>
      <c r="D25" s="100"/>
      <c r="F25" s="22"/>
      <c r="G25" s="22"/>
      <c r="H25" s="22"/>
      <c r="J25" s="12"/>
    </row>
    <row r="26" spans="2:10" ht="15" customHeight="1" x14ac:dyDescent="0.45">
      <c r="B26" s="4"/>
      <c r="C26" s="1" t="str">
        <f>+'F2 TOTAL'!C32</f>
        <v>Universitaire psychologue/Pédagogue</v>
      </c>
      <c r="D26" s="98"/>
      <c r="F26" s="98"/>
      <c r="G26" s="98"/>
      <c r="H26" s="72">
        <f t="shared" ref="H26:H31" si="4">F26-G26</f>
        <v>0</v>
      </c>
      <c r="J26" s="73" t="str">
        <f t="shared" ref="J26:J31" si="5">IF(D26="",IF(F26="","OK","erreur"),IF(AND(G26&lt;&gt;"",G26&lt;F26),"OK","erreur"))</f>
        <v>OK</v>
      </c>
    </row>
    <row r="27" spans="2:10" ht="15" customHeight="1" x14ac:dyDescent="0.45">
      <c r="B27" s="4"/>
      <c r="C27" s="1" t="str">
        <f>+'F2 TOTAL'!C33</f>
        <v>Educateur gradué</v>
      </c>
      <c r="D27" s="98"/>
      <c r="F27" s="98"/>
      <c r="G27" s="98"/>
      <c r="H27" s="72">
        <f t="shared" si="4"/>
        <v>0</v>
      </c>
      <c r="J27" s="73" t="str">
        <f t="shared" si="5"/>
        <v>OK</v>
      </c>
    </row>
    <row r="28" spans="2:10" ht="15" customHeight="1" x14ac:dyDescent="0.45">
      <c r="B28" s="4"/>
      <c r="C28" s="1" t="str">
        <f>+'F2 TOTAL'!C34</f>
        <v>Educateur instructeur (bac)</v>
      </c>
      <c r="D28" s="98"/>
      <c r="F28" s="98"/>
      <c r="G28" s="98"/>
      <c r="H28" s="72">
        <f t="shared" si="4"/>
        <v>0</v>
      </c>
      <c r="J28" s="73" t="str">
        <f t="shared" si="5"/>
        <v>OK</v>
      </c>
    </row>
    <row r="29" spans="2:10" ht="15" customHeight="1" x14ac:dyDescent="0.45">
      <c r="B29" s="4"/>
      <c r="C29" s="1" t="str">
        <f>+'F2 TOTAL'!C35</f>
        <v>Educateur diplômé</v>
      </c>
      <c r="D29" s="98"/>
      <c r="F29" s="98"/>
      <c r="G29" s="98"/>
      <c r="H29" s="72">
        <f t="shared" si="4"/>
        <v>0</v>
      </c>
      <c r="J29" s="73" t="str">
        <f t="shared" si="5"/>
        <v>OK</v>
      </c>
    </row>
    <row r="30" spans="2:10" ht="15" customHeight="1" x14ac:dyDescent="0.45">
      <c r="B30" s="4"/>
      <c r="C30" s="1" t="str">
        <f>+'F2 TOTAL'!C36</f>
        <v>Educateur instructeur</v>
      </c>
      <c r="D30" s="98"/>
      <c r="F30" s="98"/>
      <c r="G30" s="98"/>
      <c r="H30" s="72">
        <f t="shared" si="4"/>
        <v>0</v>
      </c>
      <c r="J30" s="73" t="str">
        <f t="shared" si="5"/>
        <v>OK</v>
      </c>
    </row>
    <row r="31" spans="2:10" ht="15" customHeight="1" x14ac:dyDescent="0.45">
      <c r="B31" s="4"/>
      <c r="C31" s="1" t="str">
        <f>+'F2 TOTAL'!C37</f>
        <v>Employé non diplômé</v>
      </c>
      <c r="D31" s="98"/>
      <c r="F31" s="98"/>
      <c r="G31" s="98"/>
      <c r="H31" s="72">
        <f t="shared" si="4"/>
        <v>0</v>
      </c>
      <c r="J31" s="73" t="str">
        <f t="shared" si="5"/>
        <v>OK</v>
      </c>
    </row>
    <row r="32" spans="2:10" ht="15" customHeight="1" x14ac:dyDescent="0.45">
      <c r="B32" s="2"/>
      <c r="C32" s="20" t="s">
        <v>20</v>
      </c>
      <c r="D32" s="100"/>
      <c r="F32" s="22"/>
      <c r="G32" s="22"/>
      <c r="H32" s="22"/>
      <c r="J32" s="12"/>
    </row>
    <row r="33" spans="2:10" ht="15" customHeight="1" x14ac:dyDescent="0.45">
      <c r="B33" s="4"/>
      <c r="C33" s="1" t="str">
        <f>+'F2 TOTAL'!C39</f>
        <v>Salarié avec CATP ou CAP</v>
      </c>
      <c r="D33" s="98"/>
      <c r="F33" s="98"/>
      <c r="G33" s="98"/>
      <c r="H33" s="72">
        <f>F33-G33</f>
        <v>0</v>
      </c>
      <c r="J33" s="73" t="str">
        <f>IF(D33="",IF(F33="","OK","erreur"),IF(AND(G33&lt;&gt;"",G33&lt;F33),"OK","erreur"))</f>
        <v>OK</v>
      </c>
    </row>
    <row r="34" spans="2:10" ht="15" customHeight="1" x14ac:dyDescent="0.45">
      <c r="B34" s="4"/>
      <c r="C34" s="1" t="str">
        <f>+'F2 TOTAL'!C40</f>
        <v>Auxiliaire de vie/Auxiliaire économe</v>
      </c>
      <c r="D34" s="98"/>
      <c r="F34" s="98"/>
      <c r="G34" s="98"/>
      <c r="H34" s="72">
        <f>F34-G34</f>
        <v>0</v>
      </c>
      <c r="J34" s="73" t="str">
        <f>IF(D34="",IF(F34="","OK","erreur"),IF(AND(G34&lt;&gt;"",G34&lt;F34),"OK","erreur"))</f>
        <v>OK</v>
      </c>
    </row>
    <row r="35" spans="2:10" ht="15" customHeight="1" x14ac:dyDescent="0.45">
      <c r="B35" s="4"/>
      <c r="C35" s="1" t="str">
        <f>+'F2 TOTAL'!C41</f>
        <v>Aide socio-familiale / AAQ</v>
      </c>
      <c r="D35" s="98"/>
      <c r="F35" s="98"/>
      <c r="G35" s="98"/>
      <c r="H35" s="72">
        <f>F35-G35</f>
        <v>0</v>
      </c>
      <c r="J35" s="73" t="str">
        <f>IF(D35="",IF(F35="","OK","erreur"),IF(AND(G35&lt;&gt;"",G35&lt;F35),"OK","erreur"))</f>
        <v>OK</v>
      </c>
    </row>
    <row r="36" spans="2:10" ht="15" customHeight="1" x14ac:dyDescent="0.45">
      <c r="B36" s="4"/>
      <c r="C36" s="1" t="str">
        <f>+'F2 TOTAL'!C42</f>
        <v>Aide socio-familiale / AAQ en formation</v>
      </c>
      <c r="D36" s="98"/>
      <c r="F36" s="98"/>
      <c r="G36" s="98"/>
      <c r="H36" s="72">
        <f>F36-G36</f>
        <v>0</v>
      </c>
      <c r="J36" s="73" t="str">
        <f>IF(D36="",IF(F36="","OK","erreur"),IF(AND(G36&lt;&gt;"",G36&lt;F36),"OK","erreur"))</f>
        <v>OK</v>
      </c>
    </row>
    <row r="37" spans="2:10" ht="15" customHeight="1" x14ac:dyDescent="0.45">
      <c r="B37" s="4"/>
      <c r="C37" s="1" t="str">
        <f>+'F2 TOTAL'!C43</f>
        <v>Salarié non diplômé</v>
      </c>
      <c r="D37" s="98"/>
      <c r="F37" s="98"/>
      <c r="G37" s="98"/>
      <c r="H37" s="72">
        <f>F37-G37</f>
        <v>0</v>
      </c>
      <c r="J37" s="73" t="str">
        <f>IF(D37="",IF(F37="","OK","erreur"),IF(AND(G37&lt;&gt;"",G37&lt;F37),"OK","erreur"))</f>
        <v>OK</v>
      </c>
    </row>
    <row r="38" spans="2:10" ht="15" customHeight="1" x14ac:dyDescent="0.45">
      <c r="B38" s="2" t="s">
        <v>17</v>
      </c>
      <c r="C38" s="3"/>
      <c r="D38" s="100"/>
      <c r="F38" s="91"/>
      <c r="G38" s="91"/>
      <c r="H38" s="91"/>
      <c r="J38" s="12"/>
    </row>
    <row r="39" spans="2:10" ht="15" customHeight="1" x14ac:dyDescent="0.45">
      <c r="B39" s="4"/>
      <c r="C39" s="1" t="str">
        <f>+'F2 TOTAL'!C45</f>
        <v>Universitaire</v>
      </c>
      <c r="D39" s="98"/>
      <c r="F39" s="98"/>
      <c r="G39" s="98"/>
      <c r="H39" s="72">
        <f t="shared" ref="H39:H46" si="6">F39-G39</f>
        <v>0</v>
      </c>
      <c r="J39" s="73" t="str">
        <f t="shared" ref="J39:J46" si="7">IF(D39="",IF(F39="","OK","erreur"),IF(AND(G39&lt;&gt;"",G39&lt;F39),"OK","erreur"))</f>
        <v>OK</v>
      </c>
    </row>
    <row r="40" spans="2:10" ht="15" customHeight="1" x14ac:dyDescent="0.45">
      <c r="B40" s="4"/>
      <c r="C40" s="1" t="str">
        <f>+'F2 TOTAL'!C46</f>
        <v>Bachelor</v>
      </c>
      <c r="D40" s="98"/>
      <c r="F40" s="98"/>
      <c r="G40" s="98"/>
      <c r="H40" s="72">
        <f t="shared" si="6"/>
        <v>0</v>
      </c>
      <c r="J40" s="73" t="str">
        <f t="shared" si="7"/>
        <v>OK</v>
      </c>
    </row>
    <row r="41" spans="2:10" ht="15" customHeight="1" x14ac:dyDescent="0.45">
      <c r="B41" s="4"/>
      <c r="C41" s="1" t="str">
        <f>+'F2 TOTAL'!C47</f>
        <v>BTS</v>
      </c>
      <c r="D41" s="98"/>
      <c r="F41" s="98"/>
      <c r="G41" s="98"/>
      <c r="H41" s="72">
        <f t="shared" si="6"/>
        <v>0</v>
      </c>
      <c r="J41" s="73" t="str">
        <f t="shared" si="7"/>
        <v>OK</v>
      </c>
    </row>
    <row r="42" spans="2:10" ht="15" customHeight="1" x14ac:dyDescent="0.45">
      <c r="B42" s="4"/>
      <c r="C42" s="1" t="str">
        <f>+'F2 TOTAL'!C48</f>
        <v>Bac</v>
      </c>
      <c r="D42" s="98"/>
      <c r="F42" s="98"/>
      <c r="G42" s="98"/>
      <c r="H42" s="72">
        <f t="shared" si="6"/>
        <v>0</v>
      </c>
      <c r="J42" s="73" t="str">
        <f t="shared" si="7"/>
        <v>OK</v>
      </c>
    </row>
    <row r="43" spans="2:10" ht="15" customHeight="1" x14ac:dyDescent="0.45">
      <c r="B43" s="4"/>
      <c r="C43" s="1" t="str">
        <f>+'F2 TOTAL'!C49</f>
        <v>Salarié avec 3ième sec. ou ens. moyen</v>
      </c>
      <c r="D43" s="98"/>
      <c r="F43" s="98"/>
      <c r="G43" s="98"/>
      <c r="H43" s="72">
        <f t="shared" si="6"/>
        <v>0</v>
      </c>
      <c r="J43" s="73" t="str">
        <f t="shared" si="7"/>
        <v>OK</v>
      </c>
    </row>
    <row r="44" spans="2:10" ht="15" customHeight="1" x14ac:dyDescent="0.45">
      <c r="B44" s="4"/>
      <c r="C44" s="1" t="str">
        <f>+'F2 TOTAL'!C50</f>
        <v>Salarié avec 5ième sec. ou 9ième moyen</v>
      </c>
      <c r="D44" s="98"/>
      <c r="F44" s="98"/>
      <c r="G44" s="98"/>
      <c r="H44" s="72">
        <f t="shared" si="6"/>
        <v>0</v>
      </c>
      <c r="J44" s="73" t="str">
        <f t="shared" si="7"/>
        <v>OK</v>
      </c>
    </row>
    <row r="45" spans="2:10" ht="15" customHeight="1" x14ac:dyDescent="0.45">
      <c r="B45" s="4"/>
      <c r="C45" s="1" t="str">
        <f>+'F2 TOTAL'!C51</f>
        <v>Salarié sans 5ième sec. ou 9ième moyen</v>
      </c>
      <c r="D45" s="98"/>
      <c r="F45" s="98"/>
      <c r="G45" s="98"/>
      <c r="H45" s="72">
        <f t="shared" si="6"/>
        <v>0</v>
      </c>
      <c r="J45" s="73" t="str">
        <f t="shared" si="7"/>
        <v>OK</v>
      </c>
    </row>
    <row r="46" spans="2:10" ht="15" customHeight="1" x14ac:dyDescent="0.45">
      <c r="B46" s="4"/>
      <c r="C46" s="1" t="str">
        <f>+'F2 TOTAL'!C52</f>
        <v>Salarié non diplômé</v>
      </c>
      <c r="D46" s="98"/>
      <c r="F46" s="98"/>
      <c r="G46" s="98"/>
      <c r="H46" s="72">
        <f t="shared" si="6"/>
        <v>0</v>
      </c>
      <c r="J46" s="73" t="str">
        <f t="shared" si="7"/>
        <v>OK</v>
      </c>
    </row>
    <row r="47" spans="2:10" ht="15" customHeight="1" x14ac:dyDescent="0.45">
      <c r="B47" s="2" t="s">
        <v>33</v>
      </c>
      <c r="C47" s="3"/>
      <c r="D47" s="100"/>
      <c r="F47" s="22"/>
      <c r="G47" s="22"/>
      <c r="H47" s="22"/>
      <c r="J47" s="12"/>
    </row>
    <row r="48" spans="2:10" ht="15" customHeight="1" x14ac:dyDescent="0.45">
      <c r="B48" s="4"/>
      <c r="C48" s="1" t="str">
        <f>+'F2 TOTAL'!C54</f>
        <v>Salarié avec CATP ou CAP</v>
      </c>
      <c r="D48" s="98"/>
      <c r="F48" s="98"/>
      <c r="G48" s="98"/>
      <c r="H48" s="72">
        <f t="shared" ref="H48:H53" si="8">F48-G48</f>
        <v>0</v>
      </c>
      <c r="J48" s="73" t="str">
        <f t="shared" ref="J48:J53" si="9">IF(D48="",IF(F48="","OK","erreur"),IF(AND(G48&lt;&gt;"",G48&lt;F48),"OK","erreur"))</f>
        <v>OK</v>
      </c>
    </row>
    <row r="49" spans="2:10" ht="15" customHeight="1" x14ac:dyDescent="0.45">
      <c r="B49" s="4"/>
      <c r="C49" s="1" t="str">
        <f>+'F2 TOTAL'!C55</f>
        <v>Salarié sans CATP</v>
      </c>
      <c r="D49" s="98"/>
      <c r="F49" s="98"/>
      <c r="G49" s="98"/>
      <c r="H49" s="72">
        <f t="shared" si="8"/>
        <v>0</v>
      </c>
      <c r="J49" s="73" t="str">
        <f t="shared" si="9"/>
        <v>OK</v>
      </c>
    </row>
    <row r="50" spans="2:10" ht="15" customHeight="1" x14ac:dyDescent="0.45">
      <c r="B50" s="4"/>
      <c r="C50" s="1" t="str">
        <f>+'F2 TOTAL'!C56</f>
        <v>Salarié non diplômé - Nettoyage</v>
      </c>
      <c r="D50" s="98"/>
      <c r="F50" s="98"/>
      <c r="G50" s="98"/>
      <c r="H50" s="72">
        <f t="shared" si="8"/>
        <v>0</v>
      </c>
      <c r="J50" s="73" t="str">
        <f t="shared" si="9"/>
        <v>OK</v>
      </c>
    </row>
    <row r="51" spans="2:10" ht="15" customHeight="1" x14ac:dyDescent="0.45">
      <c r="B51" s="4"/>
      <c r="C51" s="1" t="str">
        <f>+'F2 TOTAL'!C57</f>
        <v>Salarié non diplômé - Aide cuisinière</v>
      </c>
      <c r="D51" s="98"/>
      <c r="F51" s="98"/>
      <c r="G51" s="98"/>
      <c r="H51" s="72">
        <f t="shared" si="8"/>
        <v>0</v>
      </c>
      <c r="J51" s="73" t="str">
        <f t="shared" si="9"/>
        <v>OK</v>
      </c>
    </row>
    <row r="52" spans="2:10" ht="15" customHeight="1" x14ac:dyDescent="0.45">
      <c r="B52" s="4"/>
      <c r="C52" s="1" t="str">
        <f>+'F2 TOTAL'!C58</f>
        <v>Salarié non diplômé - Lingère</v>
      </c>
      <c r="D52" s="98"/>
      <c r="F52" s="98"/>
      <c r="G52" s="98"/>
      <c r="H52" s="72">
        <f t="shared" si="8"/>
        <v>0</v>
      </c>
      <c r="J52" s="73" t="str">
        <f t="shared" si="9"/>
        <v>OK</v>
      </c>
    </row>
    <row r="53" spans="2:10" ht="15" customHeight="1" x14ac:dyDescent="0.45">
      <c r="B53" s="10"/>
      <c r="C53" s="24" t="str">
        <f>+'F2 TOTAL'!C59</f>
        <v>Salarié non diplômé - Chauffeur</v>
      </c>
      <c r="D53" s="98"/>
      <c r="F53" s="98"/>
      <c r="G53" s="98"/>
      <c r="H53" s="72">
        <f t="shared" si="8"/>
        <v>0</v>
      </c>
      <c r="J53" s="73" t="str">
        <f t="shared" si="9"/>
        <v>OK</v>
      </c>
    </row>
    <row r="54" spans="2:10" ht="15" customHeight="1" x14ac:dyDescent="0.45">
      <c r="D54" s="23"/>
      <c r="F54" s="23"/>
      <c r="G54" s="23"/>
      <c r="H54" s="23"/>
      <c r="J54" s="13"/>
    </row>
    <row r="55" spans="2:10" ht="15" customHeight="1" x14ac:dyDescent="0.45">
      <c r="B55" s="7" t="s">
        <v>55</v>
      </c>
      <c r="C55" s="25"/>
      <c r="D55" s="92">
        <f>SUM(D11:D53)</f>
        <v>0</v>
      </c>
      <c r="F55" s="92">
        <f>SUM(F11:F53)</f>
        <v>0</v>
      </c>
      <c r="G55" s="92">
        <f>SUM(G11:G53)</f>
        <v>0</v>
      </c>
      <c r="H55" s="92">
        <f>SUM(H11:H53)</f>
        <v>0</v>
      </c>
    </row>
    <row r="56" spans="2:10" ht="15" customHeight="1" x14ac:dyDescent="0.45">
      <c r="B56" s="5"/>
      <c r="D56" s="27"/>
      <c r="E56" s="27"/>
      <c r="H56" s="26"/>
    </row>
  </sheetData>
  <mergeCells count="7">
    <mergeCell ref="B2:J2"/>
    <mergeCell ref="D4:J4"/>
    <mergeCell ref="D6:D8"/>
    <mergeCell ref="F6:F8"/>
    <mergeCell ref="G6:G8"/>
    <mergeCell ref="H6:H8"/>
    <mergeCell ref="J6:J8"/>
  </mergeCells>
  <conditionalFormatting sqref="B2">
    <cfRule type="expression" dxfId="29" priority="5">
      <formula>$L$2="OK"</formula>
    </cfRule>
    <cfRule type="expression" dxfId="28" priority="6">
      <formula>$L$2="NOK"</formula>
    </cfRule>
  </conditionalFormatting>
  <conditionalFormatting sqref="J11:J24 J26:J31 J33:J37 J39:J46 J48:J53">
    <cfRule type="containsText" dxfId="27" priority="1" stopIfTrue="1" operator="containsText" text="OK">
      <formula>NOT(ISERROR(SEARCH("OK",J11)))</formula>
    </cfRule>
  </conditionalFormatting>
  <conditionalFormatting sqref="J11:J53">
    <cfRule type="containsText" dxfId="26" priority="2" stopIfTrue="1" operator="containsText" text="erreur">
      <formula>NOT(ISERROR(SEARCH("erreur",J11)))</formula>
    </cfRule>
    <cfRule type="containsText" dxfId="25" priority="4" stopIfTrue="1" operator="containsText" text="ok">
      <formula>NOT(ISERROR(SEARCH("ok",J11)))</formula>
    </cfRule>
  </conditionalFormatting>
  <conditionalFormatting sqref="J11:J54">
    <cfRule type="cellIs" dxfId="24" priority="3" stopIfTrue="1" operator="equal">
      <formula>"erreur"</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80DF556FC4C4A90FB141AF70E783A" ma:contentTypeVersion="11" ma:contentTypeDescription="Create a new document." ma:contentTypeScope="" ma:versionID="7903077520fa6faee65729b2003df8d7">
  <xsd:schema xmlns:xsd="http://www.w3.org/2001/XMLSchema" xmlns:xs="http://www.w3.org/2001/XMLSchema" xmlns:p="http://schemas.microsoft.com/office/2006/metadata/properties" xmlns:ns2="87494bf3-5905-4a45-b11e-3c1408c27147" xmlns:ns3="4b39b3c1-fd92-469f-a317-5ccd0fcc8088" targetNamespace="http://schemas.microsoft.com/office/2006/metadata/properties" ma:root="true" ma:fieldsID="0415bdd7a3c1e2276867b54f693aeb49" ns2:_="" ns3:_="">
    <xsd:import namespace="87494bf3-5905-4a45-b11e-3c1408c27147"/>
    <xsd:import namespace="4b39b3c1-fd92-469f-a317-5ccd0fcc80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494bf3-5905-4a45-b11e-3c1408c271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d85eea-0a56-485b-a6a5-ec269a5a2c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39b3c1-fd92-469f-a317-5ccd0fcc80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2bb4d0-dd7a-4f3f-8ed8-4efdabc2c984}" ma:internalName="TaxCatchAll" ma:showField="CatchAllData" ma:web="4b39b3c1-fd92-469f-a317-5ccd0fcc80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b39b3c1-fd92-469f-a317-5ccd0fcc8088" xsi:nil="true"/>
    <lcf76f155ced4ddcb4097134ff3c332f xmlns="87494bf3-5905-4a45-b11e-3c1408c271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D496FB-D831-4FA0-BE5A-36A39011598F}"/>
</file>

<file path=customXml/itemProps2.xml><?xml version="1.0" encoding="utf-8"?>
<ds:datastoreItem xmlns:ds="http://schemas.openxmlformats.org/officeDocument/2006/customXml" ds:itemID="{E64CB48A-0F08-4988-B0E6-B2676E0EAD01}"/>
</file>

<file path=customXml/itemProps3.xml><?xml version="1.0" encoding="utf-8"?>
<ds:datastoreItem xmlns:ds="http://schemas.openxmlformats.org/officeDocument/2006/customXml" ds:itemID="{F9D224DB-1D17-4E76-ADDD-6CD1DFC3051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3</vt:i4>
      </vt:variant>
    </vt:vector>
  </HeadingPairs>
  <TitlesOfParts>
    <vt:vector size="19" baseType="lpstr">
      <vt:lpstr>F1</vt:lpstr>
      <vt:lpstr>F2 SAS</vt:lpstr>
      <vt:lpstr>F2 FHL</vt:lpstr>
      <vt:lpstr>F2 ETAT-COMMUNAL</vt:lpstr>
      <vt:lpstr>F2 TOTAL</vt:lpstr>
      <vt:lpstr>F2.1 RECLA. INTERNE SAS</vt:lpstr>
      <vt:lpstr>F2.1 RECLA. INTERNE FHL</vt:lpstr>
      <vt:lpstr>F2.2 RECLA. EXTERNE</vt:lpstr>
      <vt:lpstr>F2.3 PRERETRAITE</vt:lpstr>
      <vt:lpstr>F2.4 ABSENCES</vt:lpstr>
      <vt:lpstr>F3 CHARGES</vt:lpstr>
      <vt:lpstr>F3 PRODUITS</vt:lpstr>
      <vt:lpstr>F4</vt:lpstr>
      <vt:lpstr>F5</vt:lpstr>
      <vt:lpstr>F6</vt:lpstr>
      <vt:lpstr>F7</vt:lpstr>
      <vt:lpstr>'F1'!Zone_d_impression</vt:lpstr>
      <vt:lpstr>'F4'!Zone_d_impression</vt:lpstr>
      <vt:lpstr>'F6'!Zone_d_impression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Bellion</dc:creator>
  <cp:lastModifiedBy>Benoit Parfonry</cp:lastModifiedBy>
  <cp:lastPrinted>2019-03-05T14:09:30Z</cp:lastPrinted>
  <dcterms:created xsi:type="dcterms:W3CDTF">2012-03-30T12:18:13Z</dcterms:created>
  <dcterms:modified xsi:type="dcterms:W3CDTF">2025-10-02T13:57:12Z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0x010100E9480DF556FC4C4A90FB141AF70E783A</vt:lpwstr>
  </property>
</Properties>
</file>